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ANTOR\PENDAPATAN\PDRD\Pajak Reklame\"/>
    </mc:Choice>
  </mc:AlternateContent>
  <xr:revisionPtr revIDLastSave="0" documentId="13_ncr:1_{924FC66D-6ACB-4284-B94B-7AD99F85048A}" xr6:coauthVersionLast="47" xr6:coauthVersionMax="47" xr10:uidLastSave="{00000000-0000-0000-0000-000000000000}"/>
  <bookViews>
    <workbookView xWindow="-108" yWindow="-108" windowWidth="23256" windowHeight="12456" activeTab="3" xr2:uid="{0FFE53A3-E846-4C02-A236-1A1FED744A5E}"/>
  </bookViews>
  <sheets>
    <sheet name="Param_NSL" sheetId="1" r:id="rId1"/>
    <sheet name="Param_Lokasi" sheetId="5" r:id="rId2"/>
    <sheet name="Param_Harga_Dasar" sheetId="2" r:id="rId3"/>
    <sheet name="Perhitungan" sheetId="4" r:id="rId4"/>
  </sheets>
  <definedNames>
    <definedName name="OLE_LINK1" localSheetId="2">Param_Harga_Dasar!$A$2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4" l="1"/>
  <c r="E31" i="4" s="1"/>
  <c r="F10" i="4"/>
  <c r="F9" i="4"/>
  <c r="X31" i="4"/>
  <c r="N3" i="4"/>
  <c r="K31" i="4"/>
  <c r="G31" i="4"/>
  <c r="D21" i="4"/>
  <c r="V31" i="4" l="1"/>
  <c r="D23" i="4"/>
  <c r="I18" i="4"/>
  <c r="J18" i="4" s="1"/>
  <c r="C30" i="4" s="1"/>
  <c r="I17" i="4"/>
  <c r="J17" i="4" s="1"/>
  <c r="I16" i="4"/>
  <c r="J16" i="4" s="1"/>
  <c r="I15" i="4"/>
  <c r="D7" i="4"/>
  <c r="D6" i="4"/>
  <c r="H4" i="4"/>
  <c r="L3" i="4"/>
  <c r="I31" i="4" s="1"/>
  <c r="D22" i="4" l="1"/>
  <c r="C28" i="4"/>
  <c r="C29" i="4"/>
  <c r="J15" i="4"/>
  <c r="C27" i="4" s="1"/>
  <c r="J10" i="4"/>
  <c r="J9" i="4"/>
  <c r="C31" i="4" l="1"/>
  <c r="L31" i="4" s="1"/>
  <c r="U31" i="4" l="1"/>
  <c r="AA31" i="4" s="1"/>
  <c r="O31" i="4"/>
  <c r="Y31" i="4" s="1"/>
  <c r="R31" i="4"/>
  <c r="AB31" i="4" l="1"/>
  <c r="Z31" i="4"/>
</calcChain>
</file>

<file path=xl/sharedStrings.xml><?xml version="1.0" encoding="utf-8"?>
<sst xmlns="http://schemas.openxmlformats.org/spreadsheetml/2006/main" count="326" uniqueCount="155">
  <si>
    <t>No.</t>
  </si>
  <si>
    <t>KAWASAN</t>
  </si>
  <si>
    <t>SUDUT PANDANG</t>
  </si>
  <si>
    <t>KELAS JALAN</t>
  </si>
  <si>
    <t>KETINGGIAN</t>
  </si>
  <si>
    <t>Kategori</t>
  </si>
  <si>
    <t>Nilai</t>
  </si>
  <si>
    <t>1.</t>
  </si>
  <si>
    <t>Perdagangan</t>
  </si>
  <si>
    <t>Lebih dari 2 (dua) arah</t>
  </si>
  <si>
    <t>Kelas Jalan Khusus</t>
  </si>
  <si>
    <t>Lebih dari 10 m</t>
  </si>
  <si>
    <t>2.</t>
  </si>
  <si>
    <t>Jembatan Penyeberangan</t>
  </si>
  <si>
    <t>2 (dua) arah</t>
  </si>
  <si>
    <t>Kelas Jalan I</t>
  </si>
  <si>
    <t>Lebih dari 4 - 10 m</t>
  </si>
  <si>
    <t>3.</t>
  </si>
  <si>
    <t>Perkantoran</t>
  </si>
  <si>
    <t>1 (satu) arah</t>
  </si>
  <si>
    <t>Kelas Jalan II</t>
  </si>
  <si>
    <t>0 - 4 m</t>
  </si>
  <si>
    <t>4.</t>
  </si>
  <si>
    <t>Kawasan Campuran</t>
  </si>
  <si>
    <t>Kelas Jalan III</t>
  </si>
  <si>
    <t>5.</t>
  </si>
  <si>
    <t>Pendidikan</t>
  </si>
  <si>
    <t>6.</t>
  </si>
  <si>
    <t>Perumahan</t>
  </si>
  <si>
    <t>7.</t>
  </si>
  <si>
    <t>Industri</t>
  </si>
  <si>
    <t>8.</t>
  </si>
  <si>
    <t>Kawasan Terbuka</t>
  </si>
  <si>
    <t>Jl. Ir. H. Juanda (Jalan 2 Jalur)</t>
  </si>
  <si>
    <t>Jl. Kota Lintang ( Simpang Cut Nyak Dien sampai dengan Simpang 3 Jalan Rantau Bukit Tempurung )</t>
  </si>
  <si>
    <t>Merupakan Jalan Seputaran Ibukota Kecamatan dan Pusat Perdagangan Kecamatan ( selain jalan yang termasuk Kelas Jalan Khusus dan Kelas Jalan I )</t>
  </si>
  <si>
    <t>Merupakan Jalan-Jalan yang tidak termasuk pada Kelas Jalan Khusus, Kelas Jalan I dan Kelas Jalan II</t>
  </si>
  <si>
    <t>Jl. Cut Nyak Dien</t>
  </si>
  <si>
    <t>Jl. Iskandar Muda</t>
  </si>
  <si>
    <t>Jl. Letjend. Suprapto</t>
  </si>
  <si>
    <t>Jl. Mayjend Sutoyo</t>
  </si>
  <si>
    <t>Jl. Ahmad Yani</t>
  </si>
  <si>
    <t>Jl. Ade Irma Suryani</t>
  </si>
  <si>
    <t>Jl. Letjend. S. Parman</t>
  </si>
  <si>
    <t>Jl. M. Dahlan</t>
  </si>
  <si>
    <t>Jl. Nyak Umar</t>
  </si>
  <si>
    <t>Jl. D.I. Panjaitan</t>
  </si>
  <si>
    <t>Jl. Panglima Polem</t>
  </si>
  <si>
    <t>Jl. Rantau Bukit Tempurung (sampai batas Masjid Pancasila – Benua Raja)</t>
  </si>
  <si>
    <t>Jalan Lintas Medan - Banda Aceh selain yang termasuk Kelas Jalan Khusus</t>
  </si>
  <si>
    <t>JENIS REKLAME</t>
  </si>
  <si>
    <t>JANGKA WAKTU/ FREKUENSI</t>
  </si>
  <si>
    <t>HARGA DASAR SATUAN REKLAME</t>
  </si>
  <si>
    <t>m²</t>
  </si>
  <si>
    <t>bulan</t>
  </si>
  <si>
    <t>lembar</t>
  </si>
  <si>
    <t>Reklame Melekat/ Stiker/ Poster</t>
  </si>
  <si>
    <t>Reklame Selebaran/ Brosur</t>
  </si>
  <si>
    <r>
      <t xml:space="preserve">Reklame Teks Berjalan </t>
    </r>
    <r>
      <rPr>
        <i/>
        <sz val="9"/>
        <color rgb="FF000000"/>
        <rFont val="Bookman Old Style"/>
        <family val="1"/>
      </rPr>
      <t>(Running Text)</t>
    </r>
  </si>
  <si>
    <t>Reklame Berjalan termasuk pada kendaraan</t>
  </si>
  <si>
    <t>unit</t>
  </si>
  <si>
    <t>Reklame Udara</t>
  </si>
  <si>
    <t>Reklame Film/ Slide</t>
  </si>
  <si>
    <t>Reklame Suara</t>
  </si>
  <si>
    <t>per jam</t>
  </si>
  <si>
    <t>Reklame Peragaan</t>
  </si>
  <si>
    <t>Papan Nama Toko</t>
  </si>
  <si>
    <r>
      <rPr>
        <i/>
        <sz val="9"/>
        <color rgb="FF000000"/>
        <rFont val="Bookman Old Style"/>
        <family val="1"/>
      </rPr>
      <t>Mini Billboard</t>
    </r>
    <r>
      <rPr>
        <sz val="9"/>
        <color rgb="FF000000"/>
        <rFont val="Bookman Old Style"/>
        <family val="1"/>
      </rPr>
      <t xml:space="preserve"> (ukuran s/d 6 m²)</t>
    </r>
  </si>
  <si>
    <r>
      <rPr>
        <i/>
        <sz val="9"/>
        <color rgb="FF000000"/>
        <rFont val="Bookman Old Style"/>
        <family val="1"/>
      </rPr>
      <t>Billboard</t>
    </r>
    <r>
      <rPr>
        <sz val="9"/>
        <color rgb="FF000000"/>
        <rFont val="Bookman Old Style"/>
        <family val="1"/>
      </rPr>
      <t xml:space="preserve"> (ukuran diatas 6 m²)</t>
    </r>
  </si>
  <si>
    <t>Megatron</t>
  </si>
  <si>
    <t>Videotron</t>
  </si>
  <si>
    <t>Neon Sign/ Neon Box</t>
  </si>
  <si>
    <r>
      <rPr>
        <i/>
        <sz val="9"/>
        <color rgb="FF000000"/>
        <rFont val="Bookman Old Style"/>
        <family val="1"/>
      </rPr>
      <t>Wall Painting</t>
    </r>
    <r>
      <rPr>
        <sz val="9"/>
        <color rgb="FF000000"/>
        <rFont val="Bookman Old Style"/>
        <family val="1"/>
      </rPr>
      <t xml:space="preserve">/ Cat Dinding/ </t>
    </r>
    <r>
      <rPr>
        <i/>
        <sz val="9"/>
        <color rgb="FF000000"/>
        <rFont val="Bookman Old Style"/>
        <family val="1"/>
      </rPr>
      <t>Graffiti</t>
    </r>
  </si>
  <si>
    <t>Spanduk</t>
  </si>
  <si>
    <t>Umbul-umbul</t>
  </si>
  <si>
    <r>
      <t xml:space="preserve">Baliho/ </t>
    </r>
    <r>
      <rPr>
        <i/>
        <sz val="9"/>
        <color rgb="FF000000"/>
        <rFont val="Bookman Old Style"/>
        <family val="1"/>
      </rPr>
      <t>Tin Plate</t>
    </r>
  </si>
  <si>
    <t>Banner/ Layar Toko</t>
  </si>
  <si>
    <t>Sunscreen</t>
  </si>
  <si>
    <t>Tenda Promosi</t>
  </si>
  <si>
    <t>NSL</t>
  </si>
  <si>
    <t>NSL =</t>
  </si>
  <si>
    <t>NSR =</t>
  </si>
  <si>
    <t>Jenis Reklame</t>
  </si>
  <si>
    <t>Jumlah Sisi</t>
  </si>
  <si>
    <t>Banyak Reklame</t>
  </si>
  <si>
    <t>Konten Rokok</t>
  </si>
  <si>
    <t>Kelas</t>
  </si>
  <si>
    <t>Nama</t>
  </si>
  <si>
    <t>JENIS KONTEN</t>
  </si>
  <si>
    <t>ROKOK</t>
  </si>
  <si>
    <t>NON ROKOK</t>
  </si>
  <si>
    <t>PERHITUNGAN PAJAK REKLAME</t>
  </si>
  <si>
    <t>Sudut Pandang (SP)</t>
  </si>
  <si>
    <t>Kawasan (KW)</t>
  </si>
  <si>
    <t>Ketinggian (KT)</t>
  </si>
  <si>
    <t>Pajak Reklame</t>
  </si>
  <si>
    <t>tahun</t>
  </si>
  <si>
    <t>hari</t>
  </si>
  <si>
    <t>kali</t>
  </si>
  <si>
    <t>Out door / Indoor</t>
  </si>
  <si>
    <t>outdoor / indor</t>
  </si>
  <si>
    <t>Outdoor</t>
  </si>
  <si>
    <t>Indoor</t>
  </si>
  <si>
    <t>Jl. KS. Tubun</t>
  </si>
  <si>
    <t>Sisi</t>
  </si>
  <si>
    <t>UKURAN / SATUAN MEDIA REKLAME</t>
  </si>
  <si>
    <t>Ya</t>
  </si>
  <si>
    <t>Kelas Jalan</t>
  </si>
  <si>
    <t>Kawasan</t>
  </si>
  <si>
    <t>Sudut Pandang</t>
  </si>
  <si>
    <t>Ketinggian</t>
  </si>
  <si>
    <t>Tidak</t>
  </si>
  <si>
    <t>Satuan Jumlah</t>
  </si>
  <si>
    <t>Ukuran/Satuan Media Reklame</t>
  </si>
  <si>
    <t>Konten</t>
  </si>
  <si>
    <t>tayangan / konten</t>
  </si>
  <si>
    <t>Kode</t>
  </si>
  <si>
    <t>No</t>
  </si>
  <si>
    <t>minggu</t>
  </si>
  <si>
    <t>Nilai strategis Lokasi (NSL)</t>
  </si>
  <si>
    <t>Nilai Koefisien</t>
  </si>
  <si>
    <t>X</t>
  </si>
  <si>
    <t>Jangka Waktu</t>
  </si>
  <si>
    <t>Harga Reklame</t>
  </si>
  <si>
    <t>+ Sudut Pandang</t>
  </si>
  <si>
    <t>+ Kelas Jalan</t>
  </si>
  <si>
    <t>+ Ketinggian</t>
  </si>
  <si>
    <t>Kelas Jalan / Lokasi Reklame (KS)</t>
  </si>
  <si>
    <t>x</t>
  </si>
  <si>
    <t>Ukuran/ satuan</t>
  </si>
  <si>
    <t>Tarif Konten Rokok (Tambah 25%)</t>
  </si>
  <si>
    <t>+</t>
  </si>
  <si>
    <t>Pajak Reklame 25% (Reklame Outdoor)</t>
  </si>
  <si>
    <t>Tarif Pajak Indoor (75% dari Pajak Outdoor)</t>
  </si>
  <si>
    <t>Dasar Pengenaan Pajak</t>
  </si>
  <si>
    <t>Pajak Terutang Outdoor (Non Konten Rokok)</t>
  </si>
  <si>
    <t>Pajak Terutang Indoor (Non Konten Rokok)</t>
  </si>
  <si>
    <t>Pajak Terutang Outdoor (Konten Rokok)</t>
  </si>
  <si>
    <t>Pajak Terutang Indoor (Konten Rokok)</t>
  </si>
  <si>
    <t>7=(2x3x4x5x6)</t>
  </si>
  <si>
    <t>9=(7x8)</t>
  </si>
  <si>
    <t>11=(9x10)</t>
  </si>
  <si>
    <t>13=(9+(9x12)</t>
  </si>
  <si>
    <t>14=(11+(11x12)</t>
  </si>
  <si>
    <t>Jangka Waktu (Lama Tayang)</t>
  </si>
  <si>
    <t>Harga Dasar Reklame</t>
  </si>
  <si>
    <t xml:space="preserve"> Isi dengan memilih Dropdown List</t>
  </si>
  <si>
    <t xml:space="preserve"> Isi manual</t>
  </si>
  <si>
    <t>Keterangan :</t>
  </si>
  <si>
    <t>CONTOH TATA CARA PERHITUNGAN</t>
  </si>
  <si>
    <t>16=(9x15)</t>
  </si>
  <si>
    <t>17=(11x15)</t>
  </si>
  <si>
    <t>18=(13x15)</t>
  </si>
  <si>
    <t>19=(14x15)</t>
  </si>
  <si>
    <t>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</si>
</sst>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p&quot;* #,##0_-;\-&quot;Rp&quot;* #,##0_-;_-&quot;Rp&quot;* &quot;-&quot;_-;_-@_-"/>
    <numFmt numFmtId="41" formatCode="_-* #,##0_-;\-* #,##0_-;_-* &quot;-&quot;_-;_-@_-"/>
    <numFmt numFmtId="164" formatCode="_-* #,##0.00_-;\-* #,##0.00_-;_-* &quot;-&quot;_-;_-@_-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Bookman Old Style"/>
      <family val="1"/>
    </font>
    <font>
      <sz val="9"/>
      <color rgb="FF000000"/>
      <name val="Bookman Old Style"/>
      <family val="1"/>
    </font>
    <font>
      <i/>
      <sz val="9"/>
      <color rgb="FF000000"/>
      <name val="Bookman Old Style"/>
      <family val="1"/>
    </font>
    <font>
      <b/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/>
    <xf numFmtId="164" fontId="0" fillId="0" borderId="0" xfId="1" applyNumberFormat="1" applyFont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4" borderId="0" xfId="0" applyFill="1"/>
    <xf numFmtId="0" fontId="0" fillId="0" borderId="28" xfId="0" applyBorder="1"/>
    <xf numFmtId="0" fontId="0" fillId="0" borderId="7" xfId="0" applyBorder="1"/>
    <xf numFmtId="0" fontId="0" fillId="0" borderId="2" xfId="0" applyBorder="1"/>
    <xf numFmtId="0" fontId="2" fillId="0" borderId="4" xfId="0" applyFont="1" applyBorder="1"/>
    <xf numFmtId="0" fontId="2" fillId="0" borderId="6" xfId="0" applyFont="1" applyBorder="1"/>
    <xf numFmtId="0" fontId="2" fillId="5" borderId="0" xfId="0" applyFont="1" applyFill="1"/>
    <xf numFmtId="41" fontId="0" fillId="0" borderId="0" xfId="1" applyFont="1"/>
    <xf numFmtId="0" fontId="5" fillId="0" borderId="8" xfId="0" applyFont="1" applyBorder="1" applyAlignment="1">
      <alignment vertical="center" wrapText="1"/>
    </xf>
    <xf numFmtId="0" fontId="9" fillId="0" borderId="8" xfId="0" applyFont="1" applyBorder="1"/>
    <xf numFmtId="0" fontId="3" fillId="0" borderId="8" xfId="0" applyFont="1" applyBorder="1"/>
    <xf numFmtId="9" fontId="3" fillId="0" borderId="8" xfId="0" applyNumberFormat="1" applyFont="1" applyBorder="1"/>
    <xf numFmtId="0" fontId="10" fillId="0" borderId="0" xfId="0" applyFont="1"/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1" fontId="7" fillId="0" borderId="8" xfId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1" fontId="7" fillId="3" borderId="8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1" fontId="7" fillId="2" borderId="8" xfId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41" fontId="7" fillId="7" borderId="8" xfId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11" fillId="0" borderId="0" xfId="3"/>
    <xf numFmtId="0" fontId="11" fillId="0" borderId="8" xfId="3" applyBorder="1" applyAlignment="1">
      <alignment horizontal="center" vertical="center" wrapText="1"/>
    </xf>
    <xf numFmtId="0" fontId="11" fillId="0" borderId="8" xfId="3" applyBorder="1" applyAlignment="1">
      <alignment horizontal="center" vertical="center"/>
    </xf>
    <xf numFmtId="0" fontId="11" fillId="0" borderId="8" xfId="3" applyBorder="1"/>
    <xf numFmtId="165" fontId="0" fillId="0" borderId="8" xfId="4" applyFont="1" applyBorder="1"/>
    <xf numFmtId="0" fontId="11" fillId="0" borderId="8" xfId="3" quotePrefix="1" applyBorder="1"/>
    <xf numFmtId="164" fontId="11" fillId="0" borderId="8" xfId="3" applyNumberFormat="1" applyBorder="1"/>
    <xf numFmtId="164" fontId="2" fillId="0" borderId="8" xfId="3" applyNumberFormat="1" applyFont="1" applyBorder="1"/>
    <xf numFmtId="0" fontId="2" fillId="0" borderId="8" xfId="3" applyFont="1" applyBorder="1"/>
    <xf numFmtId="41" fontId="2" fillId="0" borderId="8" xfId="3" applyNumberFormat="1" applyFont="1" applyBorder="1"/>
    <xf numFmtId="165" fontId="2" fillId="0" borderId="8" xfId="4" applyFont="1" applyBorder="1"/>
    <xf numFmtId="0" fontId="11" fillId="0" borderId="8" xfId="3" applyFill="1" applyBorder="1" applyAlignment="1">
      <alignment horizontal="center" vertical="center" wrapText="1"/>
    </xf>
    <xf numFmtId="0" fontId="0" fillId="0" borderId="8" xfId="0" applyBorder="1"/>
    <xf numFmtId="165" fontId="2" fillId="0" borderId="8" xfId="0" applyNumberFormat="1" applyFont="1" applyBorder="1"/>
    <xf numFmtId="0" fontId="2" fillId="0" borderId="8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164" fontId="13" fillId="0" borderId="0" xfId="0" applyNumberFormat="1" applyFont="1" applyFill="1"/>
    <xf numFmtId="41" fontId="13" fillId="0" borderId="0" xfId="0" applyNumberFormat="1" applyFont="1" applyFill="1"/>
    <xf numFmtId="164" fontId="13" fillId="0" borderId="0" xfId="1" applyNumberFormat="1" applyFont="1" applyFill="1"/>
    <xf numFmtId="0" fontId="13" fillId="0" borderId="5" xfId="0" applyFont="1" applyFill="1" applyBorder="1"/>
    <xf numFmtId="164" fontId="13" fillId="0" borderId="6" xfId="1" applyNumberFormat="1" applyFont="1" applyFill="1" applyBorder="1"/>
    <xf numFmtId="0" fontId="13" fillId="0" borderId="0" xfId="0" applyFont="1" applyFill="1" applyBorder="1"/>
    <xf numFmtId="0" fontId="13" fillId="0" borderId="1" xfId="0" applyFont="1" applyFill="1" applyBorder="1"/>
    <xf numFmtId="0" fontId="13" fillId="0" borderId="6" xfId="0" applyFont="1" applyFill="1" applyBorder="1"/>
    <xf numFmtId="0" fontId="0" fillId="6" borderId="0" xfId="0" applyFill="1"/>
    <xf numFmtId="0" fontId="2" fillId="0" borderId="0" xfId="0" applyFont="1" applyAlignment="1">
      <alignment horizontal="right"/>
    </xf>
    <xf numFmtId="41" fontId="14" fillId="0" borderId="0" xfId="1" applyFont="1" applyFill="1"/>
    <xf numFmtId="41" fontId="14" fillId="4" borderId="0" xfId="1" applyFont="1" applyFill="1"/>
    <xf numFmtId="164" fontId="0" fillId="2" borderId="0" xfId="1" applyNumberFormat="1" applyFont="1" applyFill="1" applyAlignment="1"/>
    <xf numFmtId="0" fontId="14" fillId="0" borderId="0" xfId="0" applyFont="1" applyFill="1"/>
    <xf numFmtId="164" fontId="14" fillId="0" borderId="0" xfId="0" applyNumberFormat="1" applyFont="1" applyFill="1"/>
    <xf numFmtId="0" fontId="14" fillId="0" borderId="0" xfId="0" applyFont="1"/>
    <xf numFmtId="0" fontId="15" fillId="0" borderId="0" xfId="0" applyFont="1" applyFill="1"/>
    <xf numFmtId="164" fontId="15" fillId="0" borderId="0" xfId="0" applyNumberFormat="1" applyFont="1" applyFill="1"/>
    <xf numFmtId="42" fontId="14" fillId="0" borderId="0" xfId="2" applyFont="1" applyFill="1"/>
    <xf numFmtId="41" fontId="14" fillId="0" borderId="0" xfId="0" applyNumberFormat="1" applyFont="1" applyFill="1"/>
    <xf numFmtId="0" fontId="0" fillId="6" borderId="8" xfId="0" applyFill="1" applyBorder="1"/>
    <xf numFmtId="41" fontId="0" fillId="6" borderId="8" xfId="1" applyNumberFormat="1" applyFont="1" applyFill="1" applyBorder="1"/>
    <xf numFmtId="0" fontId="0" fillId="0" borderId="0" xfId="0" applyAlignment="1"/>
    <xf numFmtId="0" fontId="11" fillId="0" borderId="0" xfId="3" applyAlignment="1"/>
    <xf numFmtId="0" fontId="2" fillId="0" borderId="0" xfId="0" applyFont="1" applyAlignment="1"/>
    <xf numFmtId="164" fontId="14" fillId="0" borderId="0" xfId="1" applyNumberFormat="1" applyFont="1" applyFill="1"/>
    <xf numFmtId="41" fontId="0" fillId="0" borderId="8" xfId="0" applyNumberFormat="1" applyBorder="1"/>
    <xf numFmtId="0" fontId="2" fillId="0" borderId="8" xfId="0" applyFont="1" applyBorder="1" applyAlignment="1">
      <alignment horizontal="center"/>
    </xf>
    <xf numFmtId="0" fontId="11" fillId="5" borderId="8" xfId="3" applyFill="1" applyBorder="1" applyAlignment="1">
      <alignment horizontal="center" vertical="center" wrapText="1"/>
    </xf>
    <xf numFmtId="0" fontId="2" fillId="5" borderId="8" xfId="3" applyFont="1" applyFill="1" applyBorder="1" applyAlignment="1">
      <alignment horizontal="center" vertical="center" wrapText="1"/>
    </xf>
    <xf numFmtId="0" fontId="0" fillId="5" borderId="8" xfId="0" applyFill="1" applyBorder="1"/>
    <xf numFmtId="0" fontId="11" fillId="5" borderId="8" xfId="3" applyFill="1" applyBorder="1"/>
    <xf numFmtId="165" fontId="11" fillId="5" borderId="8" xfId="3" applyNumberFormat="1" applyFill="1" applyBorder="1"/>
    <xf numFmtId="165" fontId="2" fillId="5" borderId="8" xfId="4" applyFont="1" applyFill="1" applyBorder="1"/>
    <xf numFmtId="0" fontId="11" fillId="8" borderId="8" xfId="3" applyFill="1" applyBorder="1" applyAlignment="1">
      <alignment horizontal="center" vertical="center" wrapText="1"/>
    </xf>
    <xf numFmtId="0" fontId="2" fillId="8" borderId="8" xfId="3" applyFont="1" applyFill="1" applyBorder="1" applyAlignment="1">
      <alignment horizontal="center" vertical="center" wrapText="1"/>
    </xf>
    <xf numFmtId="0" fontId="0" fillId="8" borderId="8" xfId="0" applyFill="1" applyBorder="1"/>
    <xf numFmtId="165" fontId="2" fillId="8" borderId="8" xfId="4" applyFont="1" applyFill="1" applyBorder="1"/>
    <xf numFmtId="165" fontId="2" fillId="8" borderId="8" xfId="0" applyNumberFormat="1" applyFont="1" applyFill="1" applyBorder="1"/>
    <xf numFmtId="0" fontId="13" fillId="0" borderId="0" xfId="0" applyFont="1" applyFill="1" applyAlignment="1"/>
    <xf numFmtId="0" fontId="13" fillId="0" borderId="0" xfId="3" applyFont="1" applyFill="1" applyAlignment="1"/>
    <xf numFmtId="41" fontId="0" fillId="0" borderId="0" xfId="1" applyNumberFormat="1" applyFont="1"/>
    <xf numFmtId="0" fontId="11" fillId="0" borderId="8" xfId="3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11" fillId="0" borderId="8" xfId="3" applyFill="1" applyBorder="1"/>
    <xf numFmtId="9" fontId="11" fillId="0" borderId="8" xfId="3" applyNumberFormat="1" applyFill="1" applyBorder="1"/>
    <xf numFmtId="0" fontId="0" fillId="0" borderId="8" xfId="0" applyFill="1" applyBorder="1"/>
    <xf numFmtId="165" fontId="11" fillId="0" borderId="8" xfId="3" applyNumberFormat="1" applyFill="1" applyBorder="1"/>
    <xf numFmtId="165" fontId="2" fillId="0" borderId="8" xfId="4" applyFont="1" applyFill="1" applyBorder="1"/>
    <xf numFmtId="164" fontId="2" fillId="0" borderId="8" xfId="3" applyNumberFormat="1" applyFont="1" applyFill="1" applyBorder="1"/>
    <xf numFmtId="9" fontId="2" fillId="0" borderId="8" xfId="0" applyNumberFormat="1" applyFont="1" applyFill="1" applyBorder="1"/>
    <xf numFmtId="165" fontId="2" fillId="0" borderId="8" xfId="0" applyNumberFormat="1" applyFont="1" applyFill="1" applyBorder="1"/>
    <xf numFmtId="9" fontId="2" fillId="0" borderId="8" xfId="3" applyNumberFormat="1" applyFont="1" applyFill="1" applyBorder="1"/>
    <xf numFmtId="165" fontId="0" fillId="0" borderId="8" xfId="0" applyNumberFormat="1" applyFill="1" applyBorder="1"/>
    <xf numFmtId="0" fontId="14" fillId="0" borderId="3" xfId="0" applyFont="1" applyFill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3" borderId="0" xfId="3" applyFill="1" applyAlignment="1">
      <alignment horizontal="left"/>
    </xf>
    <xf numFmtId="164" fontId="0" fillId="2" borderId="8" xfId="1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left"/>
    </xf>
    <xf numFmtId="41" fontId="13" fillId="0" borderId="0" xfId="1" applyFont="1" applyFill="1" applyAlignment="1">
      <alignment horizontal="center"/>
    </xf>
    <xf numFmtId="0" fontId="13" fillId="0" borderId="0" xfId="3" applyFont="1" applyFill="1" applyAlignment="1">
      <alignment horizontal="left"/>
    </xf>
    <xf numFmtId="164" fontId="14" fillId="0" borderId="6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2" fontId="16" fillId="0" borderId="0" xfId="2" applyFont="1" applyFill="1" applyAlignment="1">
      <alignment horizontal="right"/>
    </xf>
    <xf numFmtId="0" fontId="0" fillId="4" borderId="0" xfId="0" applyFill="1" applyAlignment="1">
      <alignment horizontal="left"/>
    </xf>
    <xf numFmtId="164" fontId="2" fillId="9" borderId="0" xfId="1" applyNumberFormat="1" applyFont="1" applyFill="1" applyAlignment="1">
      <alignment horizontal="center"/>
    </xf>
  </cellXfs>
  <cellStyles count="5">
    <cellStyle name="Comma [0]" xfId="1" builtinId="6"/>
    <cellStyle name="Comma [0] 2" xfId="4" xr:uid="{FCBE99F9-8D34-48CB-9A86-1934F8F343E1}"/>
    <cellStyle name="Currency [0]" xfId="2" builtinId="7"/>
    <cellStyle name="Normal" xfId="0" builtinId="0"/>
    <cellStyle name="Normal 2" xfId="3" xr:uid="{56FB2BEA-F534-44B9-828F-81E279CCF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B7A8-A595-410A-93AA-405005ABBBBB}">
  <dimension ref="A2:I21"/>
  <sheetViews>
    <sheetView zoomScale="90" zoomScaleNormal="90" workbookViewId="0">
      <selection activeCell="H28" sqref="H28"/>
    </sheetView>
  </sheetViews>
  <sheetFormatPr defaultRowHeight="13.2" x14ac:dyDescent="0.25"/>
  <cols>
    <col min="1" max="1" width="4.33203125" style="1" bestFit="1" customWidth="1"/>
    <col min="2" max="2" width="22.44140625" style="1" bestFit="1" customWidth="1"/>
    <col min="3" max="3" width="4.88671875" style="1" bestFit="1" customWidth="1"/>
    <col min="4" max="4" width="20.109375" style="1" bestFit="1" customWidth="1"/>
    <col min="5" max="5" width="4.6640625" style="1" bestFit="1" customWidth="1"/>
    <col min="6" max="6" width="16.77734375" style="1" bestFit="1" customWidth="1"/>
    <col min="7" max="7" width="5" style="1" bestFit="1" customWidth="1"/>
    <col min="8" max="8" width="16.5546875" style="1" bestFit="1" customWidth="1"/>
    <col min="9" max="9" width="4.6640625" style="1" bestFit="1" customWidth="1"/>
    <col min="10" max="16384" width="8.88671875" style="1"/>
  </cols>
  <sheetData>
    <row r="2" spans="1:9" ht="13.8" thickBot="1" x14ac:dyDescent="0.3"/>
    <row r="3" spans="1:9" ht="15" customHeight="1" x14ac:dyDescent="0.25">
      <c r="A3" s="126" t="s">
        <v>0</v>
      </c>
      <c r="B3" s="124" t="s">
        <v>1</v>
      </c>
      <c r="C3" s="124"/>
      <c r="D3" s="124" t="s">
        <v>2</v>
      </c>
      <c r="E3" s="124"/>
      <c r="F3" s="124" t="s">
        <v>3</v>
      </c>
      <c r="G3" s="124"/>
      <c r="H3" s="124" t="s">
        <v>4</v>
      </c>
      <c r="I3" s="125"/>
    </row>
    <row r="4" spans="1:9" ht="13.8" thickBot="1" x14ac:dyDescent="0.3">
      <c r="A4" s="127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9" t="s">
        <v>6</v>
      </c>
    </row>
    <row r="5" spans="1:9" ht="14.4" customHeight="1" x14ac:dyDescent="0.25">
      <c r="A5" s="10" t="s">
        <v>7</v>
      </c>
      <c r="B5" s="11" t="s">
        <v>8</v>
      </c>
      <c r="C5" s="12">
        <v>4</v>
      </c>
      <c r="D5" s="11" t="s">
        <v>9</v>
      </c>
      <c r="E5" s="12">
        <v>1</v>
      </c>
      <c r="F5" s="11" t="s">
        <v>10</v>
      </c>
      <c r="G5" s="12">
        <v>1.5</v>
      </c>
      <c r="H5" s="11" t="s">
        <v>11</v>
      </c>
      <c r="I5" s="13">
        <v>0.8</v>
      </c>
    </row>
    <row r="6" spans="1:9" ht="14.4" customHeight="1" x14ac:dyDescent="0.25">
      <c r="A6" s="5" t="s">
        <v>12</v>
      </c>
      <c r="B6" s="3" t="s">
        <v>13</v>
      </c>
      <c r="C6" s="2">
        <v>3.5</v>
      </c>
      <c r="D6" s="3" t="s">
        <v>14</v>
      </c>
      <c r="E6" s="2">
        <v>0.8</v>
      </c>
      <c r="F6" s="3" t="s">
        <v>15</v>
      </c>
      <c r="G6" s="2">
        <v>1</v>
      </c>
      <c r="H6" s="3" t="s">
        <v>16</v>
      </c>
      <c r="I6" s="4">
        <v>0.6</v>
      </c>
    </row>
    <row r="7" spans="1:9" ht="14.4" customHeight="1" x14ac:dyDescent="0.25">
      <c r="A7" s="5" t="s">
        <v>17</v>
      </c>
      <c r="B7" s="3" t="s">
        <v>18</v>
      </c>
      <c r="C7" s="2">
        <v>3</v>
      </c>
      <c r="D7" s="3" t="s">
        <v>19</v>
      </c>
      <c r="E7" s="2">
        <v>0.6</v>
      </c>
      <c r="F7" s="3" t="s">
        <v>20</v>
      </c>
      <c r="G7" s="2">
        <v>0.8</v>
      </c>
      <c r="H7" s="3" t="s">
        <v>21</v>
      </c>
      <c r="I7" s="4">
        <v>0.4</v>
      </c>
    </row>
    <row r="8" spans="1:9" ht="14.4" customHeight="1" x14ac:dyDescent="0.25">
      <c r="A8" s="5" t="s">
        <v>22</v>
      </c>
      <c r="B8" s="3" t="s">
        <v>23</v>
      </c>
      <c r="C8" s="2">
        <v>2.5</v>
      </c>
      <c r="D8" s="3"/>
      <c r="E8" s="2"/>
      <c r="F8" s="3" t="s">
        <v>24</v>
      </c>
      <c r="G8" s="2">
        <v>0.6</v>
      </c>
      <c r="H8" s="3"/>
      <c r="I8" s="4"/>
    </row>
    <row r="9" spans="1:9" ht="14.4" customHeight="1" x14ac:dyDescent="0.25">
      <c r="A9" s="5" t="s">
        <v>25</v>
      </c>
      <c r="B9" s="3" t="s">
        <v>26</v>
      </c>
      <c r="C9" s="2">
        <v>2</v>
      </c>
      <c r="D9" s="3"/>
      <c r="E9" s="2"/>
      <c r="F9" s="3"/>
      <c r="G9" s="2"/>
      <c r="H9" s="3"/>
      <c r="I9" s="4"/>
    </row>
    <row r="10" spans="1:9" ht="14.4" customHeight="1" x14ac:dyDescent="0.25">
      <c r="A10" s="5" t="s">
        <v>27</v>
      </c>
      <c r="B10" s="3" t="s">
        <v>28</v>
      </c>
      <c r="C10" s="2">
        <v>1.5</v>
      </c>
      <c r="D10" s="3"/>
      <c r="E10" s="2"/>
      <c r="F10" s="3"/>
      <c r="G10" s="2"/>
      <c r="H10" s="3"/>
      <c r="I10" s="4"/>
    </row>
    <row r="11" spans="1:9" ht="14.4" customHeight="1" x14ac:dyDescent="0.25">
      <c r="A11" s="5" t="s">
        <v>29</v>
      </c>
      <c r="B11" s="3" t="s">
        <v>30</v>
      </c>
      <c r="C11" s="2">
        <v>1.5</v>
      </c>
      <c r="D11" s="3"/>
      <c r="E11" s="2"/>
      <c r="F11" s="3"/>
      <c r="G11" s="2"/>
      <c r="H11" s="3"/>
      <c r="I11" s="4"/>
    </row>
    <row r="12" spans="1:9" ht="15" customHeight="1" thickBot="1" x14ac:dyDescent="0.3">
      <c r="A12" s="6" t="s">
        <v>31</v>
      </c>
      <c r="B12" s="7" t="s">
        <v>32</v>
      </c>
      <c r="C12" s="8">
        <v>1</v>
      </c>
      <c r="D12" s="7"/>
      <c r="E12" s="8"/>
      <c r="F12" s="7"/>
      <c r="G12" s="8"/>
      <c r="H12" s="7"/>
      <c r="I12" s="9"/>
    </row>
    <row r="13" spans="1:9" ht="14.4" customHeight="1" x14ac:dyDescent="0.25"/>
    <row r="14" spans="1:9" ht="14.4" customHeight="1" x14ac:dyDescent="0.25"/>
    <row r="15" spans="1:9" ht="14.4" customHeight="1" x14ac:dyDescent="0.25">
      <c r="A15" s="35" t="s">
        <v>0</v>
      </c>
      <c r="B15" s="34" t="s">
        <v>88</v>
      </c>
      <c r="C15" s="35" t="s">
        <v>6</v>
      </c>
      <c r="D15" s="1" t="s">
        <v>116</v>
      </c>
    </row>
    <row r="16" spans="1:9" ht="14.4" customHeight="1" x14ac:dyDescent="0.25">
      <c r="A16" s="35">
        <v>1</v>
      </c>
      <c r="B16" s="35" t="s">
        <v>89</v>
      </c>
      <c r="C16" s="35">
        <v>2</v>
      </c>
      <c r="D16" s="1">
        <v>1</v>
      </c>
    </row>
    <row r="17" spans="1:4" ht="15" customHeight="1" x14ac:dyDescent="0.25">
      <c r="A17" s="35">
        <v>2</v>
      </c>
      <c r="B17" s="35" t="s">
        <v>90</v>
      </c>
      <c r="C17" s="35">
        <v>1</v>
      </c>
      <c r="D17" s="1">
        <v>2</v>
      </c>
    </row>
    <row r="19" spans="1:4" x14ac:dyDescent="0.25">
      <c r="A19" s="35" t="s">
        <v>0</v>
      </c>
      <c r="B19" s="34" t="s">
        <v>100</v>
      </c>
      <c r="C19" s="35" t="s">
        <v>154</v>
      </c>
      <c r="D19" s="1" t="s">
        <v>116</v>
      </c>
    </row>
    <row r="20" spans="1:4" x14ac:dyDescent="0.25">
      <c r="A20" s="35">
        <v>1</v>
      </c>
      <c r="B20" s="35" t="s">
        <v>101</v>
      </c>
      <c r="C20" s="36">
        <v>0.25</v>
      </c>
      <c r="D20" s="1">
        <v>1</v>
      </c>
    </row>
    <row r="21" spans="1:4" x14ac:dyDescent="0.25">
      <c r="A21" s="35">
        <v>2</v>
      </c>
      <c r="B21" s="35" t="s">
        <v>102</v>
      </c>
      <c r="C21" s="36">
        <v>0.75</v>
      </c>
      <c r="D21" s="1">
        <v>2</v>
      </c>
    </row>
  </sheetData>
  <sheetProtection sheet="1" objects="1" scenarios="1"/>
  <mergeCells count="5">
    <mergeCell ref="D3:E3"/>
    <mergeCell ref="F3:G3"/>
    <mergeCell ref="H3:I3"/>
    <mergeCell ref="A3:A4"/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DA7D-7FB2-42A5-AD2B-D50757D7F83A}">
  <dimension ref="B1:D21"/>
  <sheetViews>
    <sheetView workbookViewId="0">
      <selection activeCell="C24" sqref="C24"/>
    </sheetView>
  </sheetViews>
  <sheetFormatPr defaultRowHeight="13.2" x14ac:dyDescent="0.25"/>
  <cols>
    <col min="1" max="1" width="8.88671875" style="1"/>
    <col min="2" max="2" width="17.33203125" style="1" bestFit="1" customWidth="1"/>
    <col min="3" max="3" width="85.77734375" style="1" customWidth="1"/>
    <col min="4" max="16384" width="8.88671875" style="1"/>
  </cols>
  <sheetData>
    <row r="1" spans="2:4" ht="13.8" thickBot="1" x14ac:dyDescent="0.3"/>
    <row r="2" spans="2:4" ht="13.8" thickTop="1" x14ac:dyDescent="0.25">
      <c r="B2" s="16" t="s">
        <v>86</v>
      </c>
      <c r="C2" s="17" t="s">
        <v>87</v>
      </c>
      <c r="D2" s="18" t="s">
        <v>6</v>
      </c>
    </row>
    <row r="3" spans="2:4" x14ac:dyDescent="0.25">
      <c r="B3" s="128" t="s">
        <v>10</v>
      </c>
      <c r="C3" s="3" t="s">
        <v>33</v>
      </c>
      <c r="D3" s="19">
        <v>1.5</v>
      </c>
    </row>
    <row r="4" spans="2:4" ht="14.4" customHeight="1" x14ac:dyDescent="0.25">
      <c r="B4" s="128"/>
      <c r="C4" s="3" t="s">
        <v>37</v>
      </c>
      <c r="D4" s="19">
        <v>1.5</v>
      </c>
    </row>
    <row r="5" spans="2:4" ht="14.4" customHeight="1" x14ac:dyDescent="0.25">
      <c r="B5" s="128"/>
      <c r="C5" s="3" t="s">
        <v>38</v>
      </c>
      <c r="D5" s="19">
        <v>1.5</v>
      </c>
    </row>
    <row r="6" spans="2:4" ht="14.4" customHeight="1" x14ac:dyDescent="0.25">
      <c r="B6" s="128"/>
      <c r="C6" s="3" t="s">
        <v>39</v>
      </c>
      <c r="D6" s="19">
        <v>1.5</v>
      </c>
    </row>
    <row r="7" spans="2:4" ht="14.4" customHeight="1" x14ac:dyDescent="0.25">
      <c r="B7" s="128"/>
      <c r="C7" s="3" t="s">
        <v>40</v>
      </c>
      <c r="D7" s="19">
        <v>1.5</v>
      </c>
    </row>
    <row r="8" spans="2:4" ht="14.4" customHeight="1" x14ac:dyDescent="0.25">
      <c r="B8" s="128"/>
      <c r="C8" s="3" t="s">
        <v>41</v>
      </c>
      <c r="D8" s="19">
        <v>1.5</v>
      </c>
    </row>
    <row r="9" spans="2:4" ht="14.4" customHeight="1" x14ac:dyDescent="0.25">
      <c r="B9" s="128"/>
      <c r="C9" s="3" t="s">
        <v>42</v>
      </c>
      <c r="D9" s="19">
        <v>1.5</v>
      </c>
    </row>
    <row r="10" spans="2:4" ht="14.4" customHeight="1" x14ac:dyDescent="0.25">
      <c r="B10" s="128"/>
      <c r="C10" s="3" t="s">
        <v>43</v>
      </c>
      <c r="D10" s="19">
        <v>1.5</v>
      </c>
    </row>
    <row r="11" spans="2:4" ht="15" customHeight="1" x14ac:dyDescent="0.25">
      <c r="B11" s="128"/>
      <c r="C11" s="3" t="s">
        <v>44</v>
      </c>
      <c r="D11" s="19">
        <v>1.5</v>
      </c>
    </row>
    <row r="12" spans="2:4" ht="14.4" customHeight="1" x14ac:dyDescent="0.25">
      <c r="B12" s="128"/>
      <c r="C12" s="3" t="s">
        <v>45</v>
      </c>
      <c r="D12" s="19">
        <v>1.5</v>
      </c>
    </row>
    <row r="13" spans="2:4" ht="14.4" customHeight="1" x14ac:dyDescent="0.25">
      <c r="B13" s="128"/>
      <c r="C13" s="3" t="s">
        <v>103</v>
      </c>
      <c r="D13" s="19">
        <v>1.5</v>
      </c>
    </row>
    <row r="14" spans="2:4" ht="14.4" customHeight="1" x14ac:dyDescent="0.25">
      <c r="B14" s="128"/>
      <c r="C14" s="3" t="s">
        <v>46</v>
      </c>
      <c r="D14" s="19">
        <v>1.5</v>
      </c>
    </row>
    <row r="15" spans="2:4" ht="14.4" customHeight="1" x14ac:dyDescent="0.25">
      <c r="B15" s="128"/>
      <c r="C15" s="3" t="s">
        <v>47</v>
      </c>
      <c r="D15" s="19">
        <v>1.5</v>
      </c>
    </row>
    <row r="16" spans="2:4" ht="15" customHeight="1" x14ac:dyDescent="0.25">
      <c r="B16" s="128"/>
      <c r="C16" s="3" t="s">
        <v>48</v>
      </c>
      <c r="D16" s="19">
        <v>1.5</v>
      </c>
    </row>
    <row r="17" spans="2:4" x14ac:dyDescent="0.25">
      <c r="B17" s="20" t="s">
        <v>15</v>
      </c>
      <c r="C17" s="3" t="s">
        <v>34</v>
      </c>
      <c r="D17" s="19">
        <v>1</v>
      </c>
    </row>
    <row r="18" spans="2:4" x14ac:dyDescent="0.25">
      <c r="B18" s="21"/>
      <c r="C18" s="3" t="s">
        <v>49</v>
      </c>
      <c r="D18" s="19">
        <v>1</v>
      </c>
    </row>
    <row r="19" spans="2:4" ht="24.6" customHeight="1" x14ac:dyDescent="0.25">
      <c r="B19" s="20" t="s">
        <v>20</v>
      </c>
      <c r="C19" s="33" t="s">
        <v>35</v>
      </c>
      <c r="D19" s="19">
        <v>0.8</v>
      </c>
    </row>
    <row r="20" spans="2:4" ht="13.8" thickBot="1" x14ac:dyDescent="0.3">
      <c r="B20" s="22" t="s">
        <v>24</v>
      </c>
      <c r="C20" s="23" t="s">
        <v>36</v>
      </c>
      <c r="D20" s="24">
        <v>0.6</v>
      </c>
    </row>
    <row r="21" spans="2:4" ht="13.8" thickTop="1" x14ac:dyDescent="0.25"/>
  </sheetData>
  <sheetProtection sheet="1" objects="1" scenarios="1"/>
  <mergeCells count="1">
    <mergeCell ref="B3:B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0966-9DE7-4C8F-9C8E-A414D9880C21}">
  <dimension ref="A2:K24"/>
  <sheetViews>
    <sheetView zoomScale="120" zoomScaleNormal="120" workbookViewId="0">
      <selection activeCell="H4" sqref="H4"/>
    </sheetView>
  </sheetViews>
  <sheetFormatPr defaultRowHeight="12" x14ac:dyDescent="0.25"/>
  <cols>
    <col min="1" max="1" width="3.21875" style="37" bestFit="1" customWidth="1"/>
    <col min="2" max="2" width="39.44140625" style="37" bestFit="1" customWidth="1"/>
    <col min="3" max="3" width="16.33203125" style="37" customWidth="1"/>
    <col min="4" max="4" width="18.44140625" style="37" customWidth="1"/>
    <col min="5" max="10" width="12.5546875" style="37" customWidth="1"/>
    <col min="11" max="11" width="5.33203125" style="37" bestFit="1" customWidth="1"/>
    <col min="12" max="12" width="5" style="37" customWidth="1"/>
    <col min="13" max="16384" width="8.88671875" style="37"/>
  </cols>
  <sheetData>
    <row r="2" spans="1:11" ht="24.6" customHeight="1" x14ac:dyDescent="0.25">
      <c r="A2" s="129" t="s">
        <v>117</v>
      </c>
      <c r="B2" s="129" t="s">
        <v>50</v>
      </c>
      <c r="C2" s="129" t="s">
        <v>51</v>
      </c>
      <c r="D2" s="129" t="s">
        <v>105</v>
      </c>
      <c r="E2" s="129" t="s">
        <v>52</v>
      </c>
      <c r="F2" s="131" t="s">
        <v>79</v>
      </c>
      <c r="G2" s="131"/>
      <c r="H2" s="131"/>
      <c r="I2" s="131"/>
      <c r="J2" s="129" t="s">
        <v>112</v>
      </c>
      <c r="K2" s="129" t="s">
        <v>116</v>
      </c>
    </row>
    <row r="3" spans="1:11" ht="24" x14ac:dyDescent="0.25">
      <c r="A3" s="130"/>
      <c r="B3" s="130"/>
      <c r="C3" s="130"/>
      <c r="D3" s="130"/>
      <c r="E3" s="130"/>
      <c r="F3" s="38" t="s">
        <v>108</v>
      </c>
      <c r="G3" s="38" t="s">
        <v>107</v>
      </c>
      <c r="H3" s="38" t="s">
        <v>109</v>
      </c>
      <c r="I3" s="38" t="s">
        <v>110</v>
      </c>
      <c r="J3" s="130"/>
      <c r="K3" s="130"/>
    </row>
    <row r="4" spans="1:11" x14ac:dyDescent="0.25">
      <c r="A4" s="39">
        <v>1</v>
      </c>
      <c r="B4" s="39" t="s">
        <v>66</v>
      </c>
      <c r="C4" s="40" t="s">
        <v>96</v>
      </c>
      <c r="D4" s="40" t="s">
        <v>53</v>
      </c>
      <c r="E4" s="41">
        <v>100000</v>
      </c>
      <c r="F4" s="43" t="s">
        <v>106</v>
      </c>
      <c r="G4" s="43" t="s">
        <v>106</v>
      </c>
      <c r="H4" s="43" t="s">
        <v>106</v>
      </c>
      <c r="I4" s="43" t="s">
        <v>106</v>
      </c>
      <c r="J4" s="43" t="s">
        <v>60</v>
      </c>
      <c r="K4" s="44">
        <v>1</v>
      </c>
    </row>
    <row r="5" spans="1:11" x14ac:dyDescent="0.25">
      <c r="A5" s="39">
        <v>2</v>
      </c>
      <c r="B5" s="39" t="s">
        <v>67</v>
      </c>
      <c r="C5" s="40" t="s">
        <v>96</v>
      </c>
      <c r="D5" s="40" t="s">
        <v>53</v>
      </c>
      <c r="E5" s="41">
        <v>160000</v>
      </c>
      <c r="F5" s="43" t="s">
        <v>106</v>
      </c>
      <c r="G5" s="43" t="s">
        <v>106</v>
      </c>
      <c r="H5" s="43" t="s">
        <v>106</v>
      </c>
      <c r="I5" s="43" t="s">
        <v>106</v>
      </c>
      <c r="J5" s="43" t="s">
        <v>60</v>
      </c>
      <c r="K5" s="44">
        <v>1</v>
      </c>
    </row>
    <row r="6" spans="1:11" x14ac:dyDescent="0.25">
      <c r="A6" s="39">
        <v>3</v>
      </c>
      <c r="B6" s="39" t="s">
        <v>68</v>
      </c>
      <c r="C6" s="40" t="s">
        <v>96</v>
      </c>
      <c r="D6" s="40" t="s">
        <v>53</v>
      </c>
      <c r="E6" s="41">
        <v>170000</v>
      </c>
      <c r="F6" s="43" t="s">
        <v>106</v>
      </c>
      <c r="G6" s="43" t="s">
        <v>106</v>
      </c>
      <c r="H6" s="43" t="s">
        <v>106</v>
      </c>
      <c r="I6" s="43" t="s">
        <v>106</v>
      </c>
      <c r="J6" s="43" t="s">
        <v>60</v>
      </c>
      <c r="K6" s="44">
        <v>1</v>
      </c>
    </row>
    <row r="7" spans="1:11" x14ac:dyDescent="0.25">
      <c r="A7" s="39">
        <v>4</v>
      </c>
      <c r="B7" s="42" t="s">
        <v>69</v>
      </c>
      <c r="C7" s="40" t="s">
        <v>97</v>
      </c>
      <c r="D7" s="40" t="s">
        <v>115</v>
      </c>
      <c r="E7" s="41">
        <v>50000</v>
      </c>
      <c r="F7" s="43" t="s">
        <v>106</v>
      </c>
      <c r="G7" s="43" t="s">
        <v>106</v>
      </c>
      <c r="H7" s="43" t="s">
        <v>106</v>
      </c>
      <c r="I7" s="43" t="s">
        <v>106</v>
      </c>
      <c r="J7" s="43" t="s">
        <v>60</v>
      </c>
      <c r="K7" s="44">
        <v>1</v>
      </c>
    </row>
    <row r="8" spans="1:11" x14ac:dyDescent="0.25">
      <c r="A8" s="39">
        <v>5</v>
      </c>
      <c r="B8" s="42" t="s">
        <v>70</v>
      </c>
      <c r="C8" s="40" t="s">
        <v>97</v>
      </c>
      <c r="D8" s="40" t="s">
        <v>115</v>
      </c>
      <c r="E8" s="41">
        <v>65000</v>
      </c>
      <c r="F8" s="43" t="s">
        <v>106</v>
      </c>
      <c r="G8" s="43" t="s">
        <v>106</v>
      </c>
      <c r="H8" s="43" t="s">
        <v>106</v>
      </c>
      <c r="I8" s="43" t="s">
        <v>106</v>
      </c>
      <c r="J8" s="43" t="s">
        <v>60</v>
      </c>
      <c r="K8" s="44">
        <v>1</v>
      </c>
    </row>
    <row r="9" spans="1:11" x14ac:dyDescent="0.25">
      <c r="A9" s="39">
        <v>6</v>
      </c>
      <c r="B9" s="42" t="s">
        <v>71</v>
      </c>
      <c r="C9" s="40" t="s">
        <v>96</v>
      </c>
      <c r="D9" s="40" t="s">
        <v>53</v>
      </c>
      <c r="E9" s="41">
        <v>150000</v>
      </c>
      <c r="F9" s="43" t="s">
        <v>106</v>
      </c>
      <c r="G9" s="43" t="s">
        <v>106</v>
      </c>
      <c r="H9" s="43" t="s">
        <v>106</v>
      </c>
      <c r="I9" s="43" t="s">
        <v>106</v>
      </c>
      <c r="J9" s="43" t="s">
        <v>60</v>
      </c>
      <c r="K9" s="44">
        <v>1</v>
      </c>
    </row>
    <row r="10" spans="1:11" x14ac:dyDescent="0.25">
      <c r="A10" s="39">
        <v>7</v>
      </c>
      <c r="B10" s="39" t="s">
        <v>72</v>
      </c>
      <c r="C10" s="40" t="s">
        <v>96</v>
      </c>
      <c r="D10" s="40" t="s">
        <v>53</v>
      </c>
      <c r="E10" s="41">
        <v>125000</v>
      </c>
      <c r="F10" s="43" t="s">
        <v>106</v>
      </c>
      <c r="G10" s="43" t="s">
        <v>106</v>
      </c>
      <c r="H10" s="43" t="s">
        <v>106</v>
      </c>
      <c r="I10" s="43" t="s">
        <v>106</v>
      </c>
      <c r="J10" s="43" t="s">
        <v>60</v>
      </c>
      <c r="K10" s="44">
        <v>1</v>
      </c>
    </row>
    <row r="11" spans="1:11" x14ac:dyDescent="0.25">
      <c r="A11" s="39">
        <v>8</v>
      </c>
      <c r="B11" s="39" t="s">
        <v>73</v>
      </c>
      <c r="C11" s="40" t="s">
        <v>97</v>
      </c>
      <c r="D11" s="40" t="s">
        <v>53</v>
      </c>
      <c r="E11" s="41">
        <v>2000</v>
      </c>
      <c r="F11" s="47" t="s">
        <v>111</v>
      </c>
      <c r="G11" s="47" t="s">
        <v>106</v>
      </c>
      <c r="H11" s="47" t="s">
        <v>111</v>
      </c>
      <c r="I11" s="47" t="s">
        <v>111</v>
      </c>
      <c r="J11" s="47" t="s">
        <v>55</v>
      </c>
      <c r="K11" s="47">
        <v>2</v>
      </c>
    </row>
    <row r="12" spans="1:11" x14ac:dyDescent="0.25">
      <c r="A12" s="39">
        <v>9</v>
      </c>
      <c r="B12" s="39" t="s">
        <v>74</v>
      </c>
      <c r="C12" s="40" t="s">
        <v>97</v>
      </c>
      <c r="D12" s="40" t="s">
        <v>53</v>
      </c>
      <c r="E12" s="41">
        <v>1500</v>
      </c>
      <c r="F12" s="47" t="s">
        <v>111</v>
      </c>
      <c r="G12" s="47" t="s">
        <v>106</v>
      </c>
      <c r="H12" s="47" t="s">
        <v>111</v>
      </c>
      <c r="I12" s="47" t="s">
        <v>111</v>
      </c>
      <c r="J12" s="47" t="s">
        <v>55</v>
      </c>
      <c r="K12" s="47">
        <v>2</v>
      </c>
    </row>
    <row r="13" spans="1:11" x14ac:dyDescent="0.25">
      <c r="A13" s="39">
        <v>10</v>
      </c>
      <c r="B13" s="39" t="s">
        <v>75</v>
      </c>
      <c r="C13" s="40" t="s">
        <v>97</v>
      </c>
      <c r="D13" s="40" t="s">
        <v>53</v>
      </c>
      <c r="E13" s="41">
        <v>2000</v>
      </c>
      <c r="F13" s="43" t="s">
        <v>106</v>
      </c>
      <c r="G13" s="43" t="s">
        <v>106</v>
      </c>
      <c r="H13" s="43" t="s">
        <v>106</v>
      </c>
      <c r="I13" s="43" t="s">
        <v>106</v>
      </c>
      <c r="J13" s="43" t="s">
        <v>60</v>
      </c>
      <c r="K13" s="44">
        <v>1</v>
      </c>
    </row>
    <row r="14" spans="1:11" x14ac:dyDescent="0.25">
      <c r="A14" s="39">
        <v>11</v>
      </c>
      <c r="B14" s="39" t="s">
        <v>76</v>
      </c>
      <c r="C14" s="40" t="s">
        <v>97</v>
      </c>
      <c r="D14" s="40" t="s">
        <v>53</v>
      </c>
      <c r="E14" s="41">
        <v>2500</v>
      </c>
      <c r="F14" s="47" t="s">
        <v>111</v>
      </c>
      <c r="G14" s="47" t="s">
        <v>106</v>
      </c>
      <c r="H14" s="47" t="s">
        <v>111</v>
      </c>
      <c r="I14" s="47" t="s">
        <v>111</v>
      </c>
      <c r="J14" s="47" t="s">
        <v>55</v>
      </c>
      <c r="K14" s="48">
        <v>2</v>
      </c>
    </row>
    <row r="15" spans="1:11" x14ac:dyDescent="0.25">
      <c r="A15" s="39">
        <v>12</v>
      </c>
      <c r="B15" s="39" t="s">
        <v>77</v>
      </c>
      <c r="C15" s="40" t="s">
        <v>97</v>
      </c>
      <c r="D15" s="40" t="s">
        <v>53</v>
      </c>
      <c r="E15" s="41">
        <v>1500</v>
      </c>
      <c r="F15" s="47" t="s">
        <v>111</v>
      </c>
      <c r="G15" s="47" t="s">
        <v>106</v>
      </c>
      <c r="H15" s="47" t="s">
        <v>111</v>
      </c>
      <c r="I15" s="47" t="s">
        <v>111</v>
      </c>
      <c r="J15" s="47" t="s">
        <v>55</v>
      </c>
      <c r="K15" s="48">
        <v>2</v>
      </c>
    </row>
    <row r="16" spans="1:11" x14ac:dyDescent="0.25">
      <c r="A16" s="39">
        <v>13</v>
      </c>
      <c r="B16" s="39" t="s">
        <v>78</v>
      </c>
      <c r="C16" s="40" t="s">
        <v>97</v>
      </c>
      <c r="D16" s="40" t="s">
        <v>53</v>
      </c>
      <c r="E16" s="41">
        <v>3000</v>
      </c>
      <c r="F16" s="45" t="s">
        <v>106</v>
      </c>
      <c r="G16" s="45" t="s">
        <v>106</v>
      </c>
      <c r="H16" s="45" t="s">
        <v>111</v>
      </c>
      <c r="I16" s="45" t="s">
        <v>111</v>
      </c>
      <c r="J16" s="45" t="s">
        <v>60</v>
      </c>
      <c r="K16" s="46">
        <v>3</v>
      </c>
    </row>
    <row r="17" spans="1:11" x14ac:dyDescent="0.25">
      <c r="A17" s="39">
        <v>14</v>
      </c>
      <c r="B17" s="39" t="s">
        <v>56</v>
      </c>
      <c r="C17" s="40" t="s">
        <v>98</v>
      </c>
      <c r="D17" s="40" t="s">
        <v>53</v>
      </c>
      <c r="E17" s="41">
        <v>50000</v>
      </c>
      <c r="F17" s="47" t="s">
        <v>111</v>
      </c>
      <c r="G17" s="47" t="s">
        <v>106</v>
      </c>
      <c r="H17" s="47" t="s">
        <v>111</v>
      </c>
      <c r="I17" s="47" t="s">
        <v>111</v>
      </c>
      <c r="J17" s="47" t="s">
        <v>55</v>
      </c>
      <c r="K17" s="48">
        <v>2</v>
      </c>
    </row>
    <row r="18" spans="1:11" x14ac:dyDescent="0.25">
      <c r="A18" s="39">
        <v>15</v>
      </c>
      <c r="B18" s="39" t="s">
        <v>57</v>
      </c>
      <c r="C18" s="40" t="s">
        <v>98</v>
      </c>
      <c r="D18" s="40" t="s">
        <v>53</v>
      </c>
      <c r="E18" s="41">
        <v>5000</v>
      </c>
      <c r="F18" s="47" t="s">
        <v>111</v>
      </c>
      <c r="G18" s="47" t="s">
        <v>106</v>
      </c>
      <c r="H18" s="47" t="s">
        <v>111</v>
      </c>
      <c r="I18" s="47" t="s">
        <v>111</v>
      </c>
      <c r="J18" s="47" t="s">
        <v>55</v>
      </c>
      <c r="K18" s="48">
        <v>2</v>
      </c>
    </row>
    <row r="19" spans="1:11" x14ac:dyDescent="0.25">
      <c r="A19" s="39">
        <v>16</v>
      </c>
      <c r="B19" s="39" t="s">
        <v>58</v>
      </c>
      <c r="C19" s="40" t="s">
        <v>54</v>
      </c>
      <c r="D19" s="40" t="s">
        <v>53</v>
      </c>
      <c r="E19" s="41">
        <v>50000</v>
      </c>
      <c r="F19" s="47" t="s">
        <v>111</v>
      </c>
      <c r="G19" s="47" t="s">
        <v>106</v>
      </c>
      <c r="H19" s="47" t="s">
        <v>111</v>
      </c>
      <c r="I19" s="47" t="s">
        <v>111</v>
      </c>
      <c r="J19" s="47" t="s">
        <v>60</v>
      </c>
      <c r="K19" s="48">
        <v>2</v>
      </c>
    </row>
    <row r="20" spans="1:11" x14ac:dyDescent="0.25">
      <c r="A20" s="39">
        <v>17</v>
      </c>
      <c r="B20" s="39" t="s">
        <v>59</v>
      </c>
      <c r="C20" s="40" t="s">
        <v>54</v>
      </c>
      <c r="D20" s="40" t="s">
        <v>60</v>
      </c>
      <c r="E20" s="41">
        <v>500000</v>
      </c>
      <c r="F20" s="47" t="s">
        <v>111</v>
      </c>
      <c r="G20" s="47" t="s">
        <v>106</v>
      </c>
      <c r="H20" s="47" t="s">
        <v>111</v>
      </c>
      <c r="I20" s="47" t="s">
        <v>111</v>
      </c>
      <c r="J20" s="47" t="s">
        <v>60</v>
      </c>
      <c r="K20" s="48">
        <v>2</v>
      </c>
    </row>
    <row r="21" spans="1:11" x14ac:dyDescent="0.25">
      <c r="A21" s="39">
        <v>18</v>
      </c>
      <c r="B21" s="39" t="s">
        <v>61</v>
      </c>
      <c r="C21" s="40" t="s">
        <v>118</v>
      </c>
      <c r="D21" s="40" t="s">
        <v>60</v>
      </c>
      <c r="E21" s="41">
        <v>2000000</v>
      </c>
      <c r="F21" s="47" t="s">
        <v>111</v>
      </c>
      <c r="G21" s="47" t="s">
        <v>106</v>
      </c>
      <c r="H21" s="47" t="s">
        <v>111</v>
      </c>
      <c r="I21" s="47" t="s">
        <v>111</v>
      </c>
      <c r="J21" s="47" t="s">
        <v>60</v>
      </c>
      <c r="K21" s="48">
        <v>2</v>
      </c>
    </row>
    <row r="22" spans="1:11" x14ac:dyDescent="0.25">
      <c r="A22" s="39">
        <v>19</v>
      </c>
      <c r="B22" s="39" t="s">
        <v>62</v>
      </c>
      <c r="C22" s="40" t="s">
        <v>97</v>
      </c>
      <c r="D22" s="40" t="s">
        <v>115</v>
      </c>
      <c r="E22" s="41">
        <v>30000</v>
      </c>
      <c r="F22" s="47" t="s">
        <v>111</v>
      </c>
      <c r="G22" s="47" t="s">
        <v>106</v>
      </c>
      <c r="H22" s="47" t="s">
        <v>111</v>
      </c>
      <c r="I22" s="47" t="s">
        <v>111</v>
      </c>
      <c r="J22" s="47" t="s">
        <v>114</v>
      </c>
      <c r="K22" s="48">
        <v>2</v>
      </c>
    </row>
    <row r="23" spans="1:11" x14ac:dyDescent="0.25">
      <c r="A23" s="39">
        <v>20</v>
      </c>
      <c r="B23" s="39" t="s">
        <v>63</v>
      </c>
      <c r="C23" s="40" t="s">
        <v>97</v>
      </c>
      <c r="D23" s="40" t="s">
        <v>64</v>
      </c>
      <c r="E23" s="41">
        <v>25000</v>
      </c>
      <c r="F23" s="47" t="s">
        <v>111</v>
      </c>
      <c r="G23" s="47" t="s">
        <v>106</v>
      </c>
      <c r="H23" s="47" t="s">
        <v>111</v>
      </c>
      <c r="I23" s="47" t="s">
        <v>111</v>
      </c>
      <c r="J23" s="47" t="s">
        <v>60</v>
      </c>
      <c r="K23" s="48">
        <v>2</v>
      </c>
    </row>
    <row r="24" spans="1:11" x14ac:dyDescent="0.25">
      <c r="A24" s="39">
        <v>21</v>
      </c>
      <c r="B24" s="39" t="s">
        <v>65</v>
      </c>
      <c r="C24" s="40" t="s">
        <v>54</v>
      </c>
      <c r="D24" s="40" t="s">
        <v>53</v>
      </c>
      <c r="E24" s="41">
        <v>200000</v>
      </c>
      <c r="F24" s="45" t="s">
        <v>106</v>
      </c>
      <c r="G24" s="45" t="s">
        <v>106</v>
      </c>
      <c r="H24" s="45" t="s">
        <v>111</v>
      </c>
      <c r="I24" s="45" t="s">
        <v>111</v>
      </c>
      <c r="J24" s="45" t="s">
        <v>60</v>
      </c>
      <c r="K24" s="46">
        <v>3</v>
      </c>
    </row>
  </sheetData>
  <sheetProtection sheet="1" objects="1" scenarios="1"/>
  <mergeCells count="8">
    <mergeCell ref="J2:J3"/>
    <mergeCell ref="K2:K3"/>
    <mergeCell ref="F2:I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637A-4D58-467A-ABCA-67519218B5A3}">
  <dimension ref="B1:AB32"/>
  <sheetViews>
    <sheetView tabSelected="1" zoomScale="90" zoomScaleNormal="90" workbookViewId="0">
      <pane xSplit="12" ySplit="19" topLeftCell="R20" activePane="bottomRight" state="frozen"/>
      <selection pane="topRight" activeCell="M1" sqref="M1"/>
      <selection pane="bottomLeft" activeCell="A20" sqref="A20"/>
      <selection pane="bottomRight" activeCell="I2" sqref="I1:I1048576"/>
    </sheetView>
  </sheetViews>
  <sheetFormatPr defaultRowHeight="14.4" x14ac:dyDescent="0.3"/>
  <cols>
    <col min="1" max="1" width="2" customWidth="1"/>
    <col min="2" max="2" width="28.6640625" customWidth="1"/>
    <col min="3" max="3" width="8.6640625" customWidth="1"/>
    <col min="4" max="4" width="5.21875" customWidth="1"/>
    <col min="5" max="5" width="8.33203125" customWidth="1"/>
    <col min="6" max="6" width="5.109375" customWidth="1"/>
    <col min="7" max="7" width="6.44140625" customWidth="1"/>
    <col min="8" max="8" width="5.109375" customWidth="1"/>
    <col min="9" max="9" width="8.6640625" bestFit="1" customWidth="1"/>
    <col min="10" max="10" width="5" customWidth="1"/>
    <col min="11" max="11" width="7" customWidth="1"/>
    <col min="12" max="12" width="12.77734375" bestFit="1" customWidth="1"/>
    <col min="13" max="13" width="3.109375" customWidth="1"/>
    <col min="14" max="15" width="11.44140625" bestFit="1" customWidth="1"/>
    <col min="16" max="16" width="3.77734375" customWidth="1"/>
    <col min="17" max="17" width="14.33203125" customWidth="1"/>
    <col min="18" max="18" width="13.6640625" bestFit="1" customWidth="1"/>
    <col min="19" max="19" width="2" bestFit="1" customWidth="1"/>
    <col min="20" max="20" width="11.21875" bestFit="1" customWidth="1"/>
    <col min="21" max="21" width="13.109375" bestFit="1" customWidth="1"/>
    <col min="22" max="22" width="15.5546875" customWidth="1"/>
    <col min="23" max="23" width="3.33203125" customWidth="1"/>
    <col min="25" max="25" width="14.88671875" customWidth="1"/>
    <col min="26" max="27" width="12.6640625" customWidth="1"/>
    <col min="28" max="28" width="12.88671875" customWidth="1"/>
  </cols>
  <sheetData>
    <row r="1" spans="2:23" x14ac:dyDescent="0.3">
      <c r="B1" s="140" t="s">
        <v>91</v>
      </c>
      <c r="C1" s="140"/>
      <c r="D1" s="140"/>
      <c r="E1" s="140"/>
      <c r="F1" s="140"/>
      <c r="G1" s="140"/>
      <c r="H1" s="140"/>
      <c r="I1" s="140"/>
      <c r="J1" s="140"/>
      <c r="M1" s="84"/>
      <c r="N1" s="84"/>
      <c r="O1" s="84"/>
      <c r="P1" s="85" t="s">
        <v>148</v>
      </c>
      <c r="Q1" s="84"/>
      <c r="R1" s="84"/>
      <c r="S1" s="84"/>
      <c r="T1" s="84"/>
      <c r="U1" s="84"/>
      <c r="V1" s="84"/>
      <c r="W1" s="84"/>
    </row>
    <row r="2" spans="2:23" ht="9" customHeight="1" x14ac:dyDescent="0.3">
      <c r="I2" s="66"/>
      <c r="J2" s="66"/>
      <c r="K2" s="66"/>
      <c r="L2" s="66"/>
      <c r="M2" s="66"/>
      <c r="N2" s="66"/>
      <c r="O2" s="82"/>
      <c r="Q2" s="82"/>
      <c r="R2" s="82"/>
      <c r="S2" s="82"/>
      <c r="T2" s="82"/>
      <c r="U2" s="84"/>
      <c r="V2" s="84"/>
      <c r="W2" s="84"/>
    </row>
    <row r="3" spans="2:23" x14ac:dyDescent="0.3">
      <c r="B3" s="14" t="s">
        <v>82</v>
      </c>
      <c r="C3" s="134" t="s">
        <v>71</v>
      </c>
      <c r="D3" s="134"/>
      <c r="E3" s="134"/>
      <c r="F3" s="134"/>
      <c r="G3" s="134"/>
      <c r="H3" s="134"/>
      <c r="I3" s="66"/>
      <c r="K3" s="78" t="s">
        <v>145</v>
      </c>
      <c r="L3" s="80">
        <f>VLOOKUP($C$3,Param_Harga_Dasar!$B$4:$K$24,4,)</f>
        <v>150000</v>
      </c>
      <c r="M3" s="67"/>
      <c r="N3" s="108">
        <f>VLOOKUP($C$3,Param_Harga_Dasar!$B$4:$K$24,10,)</f>
        <v>1</v>
      </c>
      <c r="O3" s="82"/>
      <c r="P3" s="81"/>
      <c r="Q3" s="82" t="s">
        <v>146</v>
      </c>
      <c r="R3" s="85"/>
      <c r="S3" s="82"/>
      <c r="T3" s="82"/>
      <c r="U3" s="84"/>
      <c r="V3" s="84"/>
      <c r="W3" s="84"/>
    </row>
    <row r="4" spans="2:23" x14ac:dyDescent="0.3">
      <c r="B4" s="14" t="s">
        <v>113</v>
      </c>
      <c r="C4" s="89">
        <v>2</v>
      </c>
      <c r="D4" t="s">
        <v>128</v>
      </c>
      <c r="E4" s="89">
        <v>8</v>
      </c>
      <c r="F4" s="143">
        <f>IF(E4="",C4,C4*E4)</f>
        <v>16</v>
      </c>
      <c r="G4" s="143"/>
      <c r="H4" s="25" t="str">
        <f>VLOOKUP($C$3,Param_Harga_Dasar!$B$4:$K$24,3,)</f>
        <v>m²</v>
      </c>
      <c r="I4" s="66"/>
      <c r="J4" s="71"/>
      <c r="K4" s="66"/>
      <c r="L4" s="68" t="s">
        <v>80</v>
      </c>
      <c r="M4" s="69"/>
      <c r="N4" s="69"/>
      <c r="O4" s="83"/>
      <c r="P4" s="77"/>
      <c r="Q4" s="83" t="s">
        <v>147</v>
      </c>
      <c r="R4" s="86"/>
      <c r="S4" s="82"/>
      <c r="T4" s="82"/>
      <c r="U4" s="84"/>
      <c r="V4" s="84"/>
      <c r="W4" s="84"/>
    </row>
    <row r="5" spans="2:23" x14ac:dyDescent="0.3">
      <c r="B5" s="14" t="s">
        <v>83</v>
      </c>
      <c r="C5" s="90">
        <v>2</v>
      </c>
      <c r="D5" s="142" t="s">
        <v>104</v>
      </c>
      <c r="E5" s="142"/>
      <c r="F5" s="15"/>
      <c r="G5" s="15"/>
      <c r="H5" s="15"/>
      <c r="I5" s="66"/>
      <c r="J5" s="71"/>
      <c r="K5" s="66"/>
      <c r="L5" s="66"/>
      <c r="M5" s="66"/>
      <c r="N5" s="66"/>
      <c r="O5" s="82"/>
      <c r="P5" s="82"/>
      <c r="Q5" s="82"/>
      <c r="R5" s="82"/>
      <c r="S5" s="82"/>
      <c r="T5" s="82"/>
      <c r="U5" s="84"/>
      <c r="V5" s="84"/>
      <c r="W5" s="84"/>
    </row>
    <row r="6" spans="2:23" x14ac:dyDescent="0.3">
      <c r="B6" s="14" t="s">
        <v>84</v>
      </c>
      <c r="C6" s="90">
        <v>1</v>
      </c>
      <c r="D6" s="142" t="str">
        <f>VLOOKUP($C$3,Param_Harga_Dasar!$B$4:$K$24,9,)</f>
        <v>unit</v>
      </c>
      <c r="E6" s="142"/>
      <c r="F6" s="15"/>
      <c r="G6" s="15"/>
      <c r="H6" s="15"/>
      <c r="I6" s="66"/>
      <c r="J6" s="71"/>
      <c r="K6" s="66"/>
      <c r="L6" s="68" t="s">
        <v>81</v>
      </c>
      <c r="M6" s="82"/>
      <c r="N6" s="82"/>
      <c r="O6" s="82"/>
      <c r="P6" s="82"/>
      <c r="Q6" s="82"/>
      <c r="R6" s="82"/>
      <c r="S6" s="82"/>
      <c r="T6" s="82"/>
      <c r="U6" s="84"/>
      <c r="V6" s="84"/>
      <c r="W6" s="84"/>
    </row>
    <row r="7" spans="2:23" x14ac:dyDescent="0.3">
      <c r="B7" s="14" t="s">
        <v>144</v>
      </c>
      <c r="C7" s="90">
        <v>1</v>
      </c>
      <c r="D7" s="142" t="str">
        <f>VLOOKUP($C$3,Param_Harga_Dasar!$B$4:$K$24,2,)</f>
        <v>tahun</v>
      </c>
      <c r="E7" s="142"/>
      <c r="F7" s="15"/>
      <c r="G7" s="15"/>
      <c r="H7" s="15"/>
      <c r="I7" s="66"/>
      <c r="J7" s="71"/>
      <c r="K7" s="66"/>
      <c r="L7" s="66"/>
      <c r="M7" s="83"/>
      <c r="N7" s="83"/>
      <c r="O7" s="79"/>
      <c r="P7" s="87"/>
      <c r="Q7" s="79"/>
      <c r="R7" s="87"/>
      <c r="S7" s="79"/>
      <c r="T7" s="82"/>
      <c r="U7" s="84"/>
      <c r="V7" s="84"/>
      <c r="W7" s="84"/>
    </row>
    <row r="8" spans="2:23" ht="7.2" customHeight="1" x14ac:dyDescent="0.3">
      <c r="B8" s="14"/>
      <c r="C8" s="15"/>
      <c r="D8" s="15"/>
      <c r="E8" s="15"/>
      <c r="F8" s="15"/>
      <c r="G8" s="15"/>
      <c r="H8" s="15"/>
      <c r="I8" s="66"/>
      <c r="J8" s="71"/>
      <c r="K8" s="66"/>
      <c r="L8" s="66"/>
      <c r="M8" s="82"/>
      <c r="N8" s="82"/>
      <c r="O8" s="82"/>
      <c r="P8" s="82"/>
      <c r="Q8" s="82"/>
      <c r="R8" s="82"/>
      <c r="S8" s="82"/>
      <c r="T8" s="82"/>
      <c r="U8" s="84"/>
      <c r="V8" s="84"/>
      <c r="W8" s="84"/>
    </row>
    <row r="9" spans="2:23" x14ac:dyDescent="0.3">
      <c r="B9" s="14" t="s">
        <v>85</v>
      </c>
      <c r="C9" s="133" t="s">
        <v>90</v>
      </c>
      <c r="D9" s="133"/>
      <c r="E9" s="15"/>
      <c r="F9" s="110">
        <f>VLOOKUP($C$9,Param_NSL!$B$16:$D$17,3,)</f>
        <v>2</v>
      </c>
      <c r="G9" s="15"/>
      <c r="H9" s="15"/>
      <c r="I9" s="66"/>
      <c r="J9" s="71">
        <f>VLOOKUP(C9,Param_NSL!B16:C17,2,)</f>
        <v>1</v>
      </c>
      <c r="K9" s="66"/>
      <c r="L9" s="66"/>
      <c r="M9" s="82"/>
      <c r="N9" s="82"/>
      <c r="O9" s="82"/>
      <c r="P9" s="82"/>
      <c r="Q9" s="82"/>
      <c r="R9" s="82"/>
      <c r="S9" s="82"/>
      <c r="T9" s="82"/>
      <c r="U9" s="84"/>
      <c r="V9" s="84"/>
      <c r="W9" s="84"/>
    </row>
    <row r="10" spans="2:23" ht="15.6" x14ac:dyDescent="0.3">
      <c r="B10" s="14" t="s">
        <v>99</v>
      </c>
      <c r="C10" s="133" t="s">
        <v>101</v>
      </c>
      <c r="D10" s="133"/>
      <c r="F10">
        <f>VLOOKUP($C$10,Param_NSL!$B$20:$D$21,3,)</f>
        <v>1</v>
      </c>
      <c r="I10" s="66"/>
      <c r="J10" s="71">
        <f>VLOOKUP(C10,Param_NSL!B20:C21,2,)</f>
        <v>0.25</v>
      </c>
      <c r="K10" s="66"/>
      <c r="L10" s="68" t="s">
        <v>95</v>
      </c>
      <c r="M10" s="141"/>
      <c r="N10" s="141"/>
      <c r="O10" s="141"/>
      <c r="P10" s="79"/>
      <c r="Q10" s="79"/>
      <c r="R10" s="88"/>
      <c r="S10" s="82"/>
      <c r="T10" s="82"/>
      <c r="U10" s="84"/>
      <c r="V10" s="84"/>
      <c r="W10" s="84"/>
    </row>
    <row r="11" spans="2:23" ht="5.4" customHeight="1" x14ac:dyDescent="0.3">
      <c r="I11" s="66"/>
      <c r="J11" s="71"/>
      <c r="K11" s="66"/>
      <c r="L11" s="66"/>
      <c r="M11" s="82"/>
      <c r="N11" s="82"/>
      <c r="O11" s="82"/>
      <c r="P11" s="82"/>
      <c r="Q11" s="82"/>
      <c r="R11" s="82"/>
      <c r="S11" s="82"/>
      <c r="T11" s="82"/>
      <c r="U11" s="84"/>
      <c r="V11" s="84"/>
      <c r="W11" s="84"/>
    </row>
    <row r="12" spans="2:23" ht="5.4" customHeight="1" x14ac:dyDescent="0.3">
      <c r="I12" s="82"/>
      <c r="J12" s="94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4"/>
      <c r="V12" s="84"/>
      <c r="W12" s="84"/>
    </row>
    <row r="13" spans="2:23" ht="15" thickBot="1" x14ac:dyDescent="0.35">
      <c r="B13" s="31" t="s">
        <v>79</v>
      </c>
      <c r="I13" s="66"/>
      <c r="J13" s="71"/>
      <c r="K13" s="66"/>
      <c r="L13" s="66"/>
      <c r="M13" s="136"/>
      <c r="N13" s="136"/>
      <c r="O13" s="136"/>
      <c r="P13" s="70"/>
      <c r="Q13" s="70"/>
      <c r="R13" s="70"/>
      <c r="S13" s="66"/>
      <c r="T13" s="82"/>
      <c r="U13" s="84"/>
      <c r="V13" s="84"/>
      <c r="W13" s="84"/>
    </row>
    <row r="14" spans="2:23" ht="5.4" customHeight="1" x14ac:dyDescent="0.3">
      <c r="B14" s="29"/>
      <c r="C14" s="26"/>
      <c r="D14" s="26"/>
      <c r="E14" s="26"/>
      <c r="F14" s="26"/>
      <c r="G14" s="26"/>
      <c r="H14" s="26"/>
      <c r="I14" s="72"/>
      <c r="J14" s="73"/>
      <c r="K14" s="74"/>
      <c r="L14" s="66"/>
      <c r="M14" s="66"/>
      <c r="N14" s="66"/>
      <c r="O14" s="66"/>
      <c r="P14" s="66"/>
      <c r="Q14" s="66"/>
      <c r="R14" s="66"/>
      <c r="S14" s="66"/>
      <c r="T14" s="84"/>
      <c r="U14" s="84"/>
      <c r="V14" s="84"/>
      <c r="W14" s="84"/>
    </row>
    <row r="15" spans="2:23" x14ac:dyDescent="0.3">
      <c r="B15" s="30" t="s">
        <v>93</v>
      </c>
      <c r="C15" s="135" t="s">
        <v>23</v>
      </c>
      <c r="D15" s="135"/>
      <c r="E15" s="135"/>
      <c r="F15" s="135"/>
      <c r="G15" s="135"/>
      <c r="H15" s="135"/>
      <c r="I15" s="123">
        <f>VLOOKUP($C$3,Param_Harga_Dasar!$B$4:$K$24,10,)</f>
        <v>1</v>
      </c>
      <c r="J15" s="138">
        <f>IF(OR(I15=1,I15=3),VLOOKUP($C$15,Param_NSL!$B$5:$C$12,2,),0)</f>
        <v>2.5</v>
      </c>
      <c r="K15" s="139"/>
      <c r="L15" s="109"/>
      <c r="M15" s="109"/>
      <c r="N15" s="109"/>
      <c r="O15" s="109"/>
      <c r="P15" s="109"/>
      <c r="Q15" s="109"/>
      <c r="R15" s="109"/>
      <c r="S15" s="109"/>
      <c r="T15" s="84"/>
      <c r="U15" s="84"/>
      <c r="V15" s="84"/>
      <c r="W15" s="84"/>
    </row>
    <row r="16" spans="2:23" x14ac:dyDescent="0.3">
      <c r="B16" s="30" t="s">
        <v>92</v>
      </c>
      <c r="C16" s="135" t="s">
        <v>14</v>
      </c>
      <c r="D16" s="135"/>
      <c r="E16" s="135"/>
      <c r="F16" s="135"/>
      <c r="G16" s="135"/>
      <c r="H16" s="135"/>
      <c r="I16" s="123">
        <f>VLOOKUP($C$3,Param_Harga_Dasar!$B$4:$K$24,10,)</f>
        <v>1</v>
      </c>
      <c r="J16" s="138">
        <f>IF(I16=1,VLOOKUP(C16,Param_NSL!$D$5:$E$7,2,),0)</f>
        <v>0.8</v>
      </c>
      <c r="K16" s="139"/>
      <c r="L16" s="137"/>
      <c r="M16" s="137"/>
      <c r="N16" s="137"/>
      <c r="O16" s="137"/>
      <c r="P16" s="137"/>
      <c r="Q16" s="137"/>
      <c r="R16" s="137"/>
      <c r="S16" s="137"/>
      <c r="T16" s="84"/>
      <c r="U16" s="84"/>
      <c r="V16" s="84"/>
      <c r="W16" s="84"/>
    </row>
    <row r="17" spans="2:28" x14ac:dyDescent="0.3">
      <c r="B17" s="30" t="s">
        <v>127</v>
      </c>
      <c r="C17" s="135" t="s">
        <v>49</v>
      </c>
      <c r="D17" s="135"/>
      <c r="E17" s="135"/>
      <c r="F17" s="135"/>
      <c r="G17" s="135"/>
      <c r="H17" s="135"/>
      <c r="I17" s="123">
        <f>VLOOKUP($C$3,Param_Harga_Dasar!$B$4:$K$24,10,)</f>
        <v>1</v>
      </c>
      <c r="J17" s="138">
        <f>IF(OR(I17=1,I17=2),VLOOKUP(C17,Param_Lokasi!$C$3:$D$20,2,),0)</f>
        <v>1</v>
      </c>
      <c r="K17" s="139"/>
      <c r="L17" s="66"/>
      <c r="M17" s="66"/>
      <c r="N17" s="66"/>
      <c r="O17" s="66"/>
      <c r="P17" s="66"/>
      <c r="Q17" s="66"/>
      <c r="R17" s="66"/>
      <c r="S17" s="66"/>
      <c r="T17" s="84"/>
      <c r="U17" s="84"/>
      <c r="V17" s="84"/>
      <c r="W17" s="84"/>
    </row>
    <row r="18" spans="2:28" x14ac:dyDescent="0.3">
      <c r="B18" s="30" t="s">
        <v>94</v>
      </c>
      <c r="C18" s="135" t="s">
        <v>16</v>
      </c>
      <c r="D18" s="135"/>
      <c r="E18" s="135"/>
      <c r="F18" s="135"/>
      <c r="G18" s="135"/>
      <c r="H18" s="135"/>
      <c r="I18" s="123">
        <f>VLOOKUP($C$3,Param_Harga_Dasar!$B$4:$K$24,10,)</f>
        <v>1</v>
      </c>
      <c r="J18" s="138">
        <f>IF(I18=1,VLOOKUP(C18,Param_NSL!$H$5:$I$7,2,),0)</f>
        <v>0.6</v>
      </c>
      <c r="K18" s="139"/>
      <c r="L18" s="66"/>
      <c r="M18" s="66"/>
      <c r="N18" s="66"/>
      <c r="O18" s="66"/>
      <c r="P18" s="66"/>
      <c r="Q18" s="66"/>
      <c r="R18" s="66"/>
      <c r="S18" s="66"/>
      <c r="T18" s="84"/>
      <c r="U18" s="84"/>
      <c r="V18" s="84"/>
      <c r="W18" s="84"/>
    </row>
    <row r="19" spans="2:28" ht="4.2" customHeight="1" thickBot="1" x14ac:dyDescent="0.35">
      <c r="B19" s="27"/>
      <c r="C19" s="28"/>
      <c r="D19" s="28"/>
      <c r="E19" s="28"/>
      <c r="F19" s="28"/>
      <c r="G19" s="28"/>
      <c r="H19" s="28"/>
      <c r="I19" s="75"/>
      <c r="J19" s="76"/>
      <c r="K19" s="74"/>
      <c r="L19" s="66"/>
      <c r="M19" s="66"/>
      <c r="N19" s="66"/>
      <c r="O19" s="66"/>
      <c r="P19" s="66"/>
      <c r="Q19" s="66"/>
      <c r="R19" s="66"/>
      <c r="S19" s="66"/>
      <c r="T19" s="84"/>
      <c r="U19" s="84"/>
      <c r="V19" s="84"/>
      <c r="W19" s="84"/>
    </row>
    <row r="20" spans="2:28" x14ac:dyDescent="0.3">
      <c r="I20" s="82"/>
      <c r="J20" s="82"/>
      <c r="K20" s="82"/>
      <c r="L20" s="82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2:28" x14ac:dyDescent="0.3">
      <c r="B21" s="93" t="s">
        <v>149</v>
      </c>
      <c r="C21" s="91"/>
      <c r="D21" s="132" t="str">
        <f>C3</f>
        <v>Neon Sign/ Neon Box</v>
      </c>
      <c r="E21" s="132"/>
      <c r="F21" s="132"/>
      <c r="G21" s="132"/>
      <c r="H21" s="132"/>
      <c r="I21" s="132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2:28" x14ac:dyDescent="0.3">
      <c r="C22" s="49"/>
      <c r="D22" s="92" t="str">
        <f>IF(N3=2,"Sebuah "&amp;C3&amp;" berukuran "&amp;C4&amp;" x "&amp;E4&amp;" = "&amp;F4&amp;" "&amp;H4&amp;", "&amp;C5&amp;" sisi"&amp;", jangka waktu tayang "&amp;C7&amp;" "&amp;D7&amp;", sebanyak "&amp;C6&amp;" "&amp;D6,IF(N3=3,"Sebuah "&amp;C3&amp;" berukuran "&amp;C4&amp;" x "&amp;E4&amp;" = "&amp;F4&amp;" "&amp;H4&amp;", "&amp;C5&amp;" sisi"&amp;", jangka waktu tayang "&amp;C7&amp;" "&amp;D7&amp;", sebanyak "&amp;C6&amp;" "&amp;D6,"Sebuah "&amp;C3&amp;" berukuran "&amp;C4&amp;" x "&amp;E4&amp;" = "&amp;F4&amp;" "&amp;H4&amp;" dengan ketinggian "&amp;C18&amp;", sudut pandang "&amp;C16&amp;", "&amp;C5&amp;" sisi"&amp;", jangka waktu tayang "&amp;C7&amp;" "&amp;D7&amp;", sebanyak "&amp;C6&amp;" "&amp;D6))</f>
        <v>Sebuah Neon Sign/ Neon Box berukuran 2 x 8 = 16 m² dengan ketinggian Lebih dari 4 - 10 m, sudut pandang 2 (dua) arah, 2 sisi, jangka waktu tayang 1 tahun, sebanyak 1 unit</v>
      </c>
      <c r="G22" s="92"/>
      <c r="H22" s="92"/>
      <c r="I22" s="92"/>
      <c r="J22" s="92"/>
      <c r="K22" s="92"/>
      <c r="L22" s="49"/>
      <c r="M22" s="49"/>
      <c r="N22" s="49"/>
    </row>
    <row r="23" spans="2:28" x14ac:dyDescent="0.3">
      <c r="C23" s="49"/>
      <c r="D23" s="92" t="str">
        <f>IF(N3=2,"Isi konten "&amp;C9&amp;", berada di "&amp;C10&amp;", terletak di "&amp;C17,IF(N3=3,"Isi konten "&amp;C9&amp;", berada di "&amp;C10&amp;", terletak di "&amp;C17,"Isi konten "&amp;C9&amp;", berada di "&amp;C10&amp;", terletak di "&amp;C17&amp;" pada kawasan "&amp;C15))</f>
        <v>Isi konten NON ROKOK, berada di Outdoor, terletak di Jalan Lintas Medan - Banda Aceh selain yang termasuk Kelas Jalan Khusus pada kawasan Kawasan Campuran</v>
      </c>
      <c r="G23" s="92"/>
      <c r="H23" s="92"/>
      <c r="I23" s="92"/>
      <c r="J23" s="92"/>
      <c r="K23" s="92"/>
      <c r="L23" s="49"/>
      <c r="M23" s="49"/>
      <c r="N23" s="49"/>
    </row>
    <row r="24" spans="2:28" ht="7.2" customHeight="1" x14ac:dyDescent="0.3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28" ht="69.599999999999994" customHeight="1" x14ac:dyDescent="0.3">
      <c r="B25" s="50" t="s">
        <v>119</v>
      </c>
      <c r="C25" s="50" t="s">
        <v>120</v>
      </c>
      <c r="D25" s="51" t="s">
        <v>121</v>
      </c>
      <c r="E25" s="50" t="s">
        <v>129</v>
      </c>
      <c r="F25" s="51" t="s">
        <v>121</v>
      </c>
      <c r="G25" s="50" t="s">
        <v>122</v>
      </c>
      <c r="H25" s="51" t="s">
        <v>121</v>
      </c>
      <c r="I25" s="50" t="s">
        <v>123</v>
      </c>
      <c r="J25" s="51" t="s">
        <v>121</v>
      </c>
      <c r="K25" s="51" t="s">
        <v>104</v>
      </c>
      <c r="L25" s="50" t="s">
        <v>134</v>
      </c>
      <c r="M25" s="51" t="s">
        <v>121</v>
      </c>
      <c r="N25" s="60" t="s">
        <v>132</v>
      </c>
      <c r="O25" s="60" t="s">
        <v>135</v>
      </c>
      <c r="P25" s="111" t="s">
        <v>121</v>
      </c>
      <c r="Q25" s="60" t="s">
        <v>133</v>
      </c>
      <c r="R25" s="60" t="s">
        <v>136</v>
      </c>
      <c r="S25" s="60" t="s">
        <v>131</v>
      </c>
      <c r="T25" s="60" t="s">
        <v>130</v>
      </c>
      <c r="U25" s="60" t="s">
        <v>137</v>
      </c>
      <c r="V25" s="50" t="s">
        <v>138</v>
      </c>
      <c r="W25" s="51" t="s">
        <v>121</v>
      </c>
      <c r="X25" s="60" t="s">
        <v>84</v>
      </c>
      <c r="Y25" s="97" t="s">
        <v>135</v>
      </c>
      <c r="Z25" s="103" t="s">
        <v>136</v>
      </c>
      <c r="AA25" s="97" t="s">
        <v>137</v>
      </c>
      <c r="AB25" s="103" t="s">
        <v>138</v>
      </c>
    </row>
    <row r="26" spans="2:28" s="14" customFormat="1" ht="15.6" customHeight="1" x14ac:dyDescent="0.3">
      <c r="B26" s="63">
        <v>1</v>
      </c>
      <c r="C26" s="63">
        <v>2</v>
      </c>
      <c r="D26" s="64"/>
      <c r="E26" s="63">
        <v>3</v>
      </c>
      <c r="F26" s="64"/>
      <c r="G26" s="63">
        <v>4</v>
      </c>
      <c r="H26" s="64"/>
      <c r="I26" s="63">
        <v>5</v>
      </c>
      <c r="J26" s="64"/>
      <c r="K26" s="64">
        <v>6</v>
      </c>
      <c r="L26" s="63" t="s">
        <v>139</v>
      </c>
      <c r="M26" s="64"/>
      <c r="N26" s="65">
        <v>8</v>
      </c>
      <c r="O26" s="65" t="s">
        <v>140</v>
      </c>
      <c r="P26" s="112"/>
      <c r="Q26" s="65">
        <v>10</v>
      </c>
      <c r="R26" s="65" t="s">
        <v>141</v>
      </c>
      <c r="S26" s="65"/>
      <c r="T26" s="65">
        <v>12</v>
      </c>
      <c r="U26" s="65" t="s">
        <v>142</v>
      </c>
      <c r="V26" s="63" t="s">
        <v>143</v>
      </c>
      <c r="W26" s="63"/>
      <c r="X26" s="96">
        <v>15</v>
      </c>
      <c r="Y26" s="98" t="s">
        <v>150</v>
      </c>
      <c r="Z26" s="104" t="s">
        <v>151</v>
      </c>
      <c r="AA26" s="98" t="s">
        <v>152</v>
      </c>
      <c r="AB26" s="104" t="s">
        <v>153</v>
      </c>
    </row>
    <row r="27" spans="2:28" x14ac:dyDescent="0.3">
      <c r="B27" s="52" t="s">
        <v>108</v>
      </c>
      <c r="C27" s="55">
        <f>J15</f>
        <v>2.5</v>
      </c>
      <c r="D27" s="52"/>
      <c r="E27" s="52"/>
      <c r="F27" s="52"/>
      <c r="G27" s="52"/>
      <c r="H27" s="52"/>
      <c r="I27" s="53"/>
      <c r="J27" s="52"/>
      <c r="K27" s="52"/>
      <c r="L27" s="52"/>
      <c r="M27" s="52"/>
      <c r="N27" s="114"/>
      <c r="O27" s="113"/>
      <c r="P27" s="114"/>
      <c r="Q27" s="115"/>
      <c r="R27" s="115"/>
      <c r="S27" s="115"/>
      <c r="T27" s="115"/>
      <c r="U27" s="113"/>
      <c r="V27" s="61"/>
      <c r="W27" s="61"/>
      <c r="X27" s="61"/>
      <c r="Y27" s="99"/>
      <c r="Z27" s="105"/>
      <c r="AA27" s="100"/>
      <c r="AB27" s="105"/>
    </row>
    <row r="28" spans="2:28" x14ac:dyDescent="0.3">
      <c r="B28" s="54" t="s">
        <v>124</v>
      </c>
      <c r="C28" s="55">
        <f>J16</f>
        <v>0.8</v>
      </c>
      <c r="D28" s="52"/>
      <c r="E28" s="52"/>
      <c r="F28" s="52"/>
      <c r="G28" s="52"/>
      <c r="H28" s="52"/>
      <c r="I28" s="53"/>
      <c r="J28" s="52"/>
      <c r="K28" s="52"/>
      <c r="L28" s="52"/>
      <c r="M28" s="52"/>
      <c r="N28" s="113"/>
      <c r="O28" s="113"/>
      <c r="P28" s="113"/>
      <c r="Q28" s="115"/>
      <c r="R28" s="115"/>
      <c r="S28" s="115"/>
      <c r="T28" s="115"/>
      <c r="U28" s="113"/>
      <c r="V28" s="61"/>
      <c r="W28" s="61"/>
      <c r="X28" s="61"/>
      <c r="Y28" s="99"/>
      <c r="Z28" s="105"/>
      <c r="AA28" s="100"/>
      <c r="AB28" s="105"/>
    </row>
    <row r="29" spans="2:28" x14ac:dyDescent="0.3">
      <c r="B29" s="54" t="s">
        <v>125</v>
      </c>
      <c r="C29" s="55">
        <f>J17</f>
        <v>1</v>
      </c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113"/>
      <c r="O29" s="113"/>
      <c r="P29" s="113"/>
      <c r="Q29" s="115"/>
      <c r="R29" s="115"/>
      <c r="S29" s="115"/>
      <c r="T29" s="115"/>
      <c r="U29" s="113"/>
      <c r="V29" s="61"/>
      <c r="W29" s="61"/>
      <c r="X29" s="61"/>
      <c r="Y29" s="99"/>
      <c r="Z29" s="105"/>
      <c r="AA29" s="100"/>
      <c r="AB29" s="105"/>
    </row>
    <row r="30" spans="2:28" x14ac:dyDescent="0.3">
      <c r="B30" s="54" t="s">
        <v>126</v>
      </c>
      <c r="C30" s="55">
        <f>J18</f>
        <v>0.6</v>
      </c>
      <c r="D30" s="52"/>
      <c r="E30" s="52"/>
      <c r="F30" s="52"/>
      <c r="G30" s="52"/>
      <c r="H30" s="52"/>
      <c r="I30" s="53"/>
      <c r="J30" s="52"/>
      <c r="K30" s="52"/>
      <c r="L30" s="52"/>
      <c r="M30" s="52"/>
      <c r="N30" s="113"/>
      <c r="O30" s="116"/>
      <c r="P30" s="113"/>
      <c r="Q30" s="115"/>
      <c r="R30" s="115"/>
      <c r="S30" s="115"/>
      <c r="T30" s="115"/>
      <c r="U30" s="116"/>
      <c r="V30" s="61"/>
      <c r="W30" s="61"/>
      <c r="X30" s="61"/>
      <c r="Y30" s="99"/>
      <c r="Z30" s="105"/>
      <c r="AA30" s="101"/>
      <c r="AB30" s="105"/>
    </row>
    <row r="31" spans="2:28" x14ac:dyDescent="0.3">
      <c r="B31" s="52"/>
      <c r="C31" s="56">
        <f>SUM(C27:C30)</f>
        <v>4.8999999999999995</v>
      </c>
      <c r="D31" s="57"/>
      <c r="E31" s="56">
        <f>F4</f>
        <v>16</v>
      </c>
      <c r="F31" s="57"/>
      <c r="G31" s="58">
        <f>C7</f>
        <v>1</v>
      </c>
      <c r="H31" s="57"/>
      <c r="I31" s="59">
        <f>L3</f>
        <v>150000</v>
      </c>
      <c r="J31" s="57"/>
      <c r="K31" s="58">
        <f>C5</f>
        <v>2</v>
      </c>
      <c r="L31" s="59">
        <f>C31*E31*G31*I31*K31</f>
        <v>23519999.999999996</v>
      </c>
      <c r="M31" s="57"/>
      <c r="N31" s="121">
        <v>0.25</v>
      </c>
      <c r="O31" s="117">
        <f>IF(AND(F10=1,F9=2),L31*N31,0)</f>
        <v>5879999.9999999991</v>
      </c>
      <c r="P31" s="118"/>
      <c r="Q31" s="119">
        <v>0.75</v>
      </c>
      <c r="R31" s="120">
        <f>IF(AND(F10=2,F9=2),(L31*N31)*Q31,0)</f>
        <v>0</v>
      </c>
      <c r="S31" s="122"/>
      <c r="T31" s="121">
        <v>0.25</v>
      </c>
      <c r="U31" s="117">
        <f>IF(AND(F10=1,F9=1),(L31*N31)+(L31*N31)*T31,0)</f>
        <v>0</v>
      </c>
      <c r="V31" s="62">
        <f>IF(AND(F10=2,F9=1),(L31*N31)*Q31+((L31*N31)*Q31)*T31,0)</f>
        <v>0</v>
      </c>
      <c r="W31" s="62"/>
      <c r="X31" s="95">
        <f>C6</f>
        <v>1</v>
      </c>
      <c r="Y31" s="102">
        <f>O31*X31</f>
        <v>5879999.9999999991</v>
      </c>
      <c r="Z31" s="106">
        <f>R31*X31</f>
        <v>0</v>
      </c>
      <c r="AA31" s="102">
        <f>U31*X31</f>
        <v>0</v>
      </c>
      <c r="AB31" s="107">
        <f>V31*X31</f>
        <v>0</v>
      </c>
    </row>
    <row r="32" spans="2:28" x14ac:dyDescent="0.3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R32" s="32"/>
      <c r="S32" s="32"/>
      <c r="T32" s="32"/>
      <c r="U32" s="32"/>
      <c r="V32" s="32"/>
      <c r="Y32" s="32"/>
      <c r="Z32" s="32"/>
      <c r="AA32" s="32"/>
      <c r="AB32" s="32"/>
    </row>
  </sheetData>
  <sheetProtection sheet="1" objects="1" scenarios="1"/>
  <protectedRanges>
    <protectedRange sqref="C4:C7 E4" name="Range2"/>
    <protectedRange sqref="C3 F4 C5:C7 C9:C10 C15:C18" name="Range1"/>
  </protectedRanges>
  <mergeCells count="20">
    <mergeCell ref="B1:J1"/>
    <mergeCell ref="M10:O10"/>
    <mergeCell ref="C9:D9"/>
    <mergeCell ref="D5:E5"/>
    <mergeCell ref="D6:E6"/>
    <mergeCell ref="D7:E7"/>
    <mergeCell ref="F4:G4"/>
    <mergeCell ref="D21:I21"/>
    <mergeCell ref="C10:D10"/>
    <mergeCell ref="C3:H3"/>
    <mergeCell ref="C17:H17"/>
    <mergeCell ref="M13:O13"/>
    <mergeCell ref="C15:H15"/>
    <mergeCell ref="C16:H16"/>
    <mergeCell ref="C18:H18"/>
    <mergeCell ref="L16:S16"/>
    <mergeCell ref="J15:K15"/>
    <mergeCell ref="J16:K16"/>
    <mergeCell ref="J17:K17"/>
    <mergeCell ref="J18:K18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Jenis Reklame" prompt="Pilih Jenis Reklame" xr:uid="{30DB8329-4542-4664-A5BF-726501AD20C1}">
          <x14:formula1>
            <xm:f>Param_Harga_Dasar!$B$4:$B$24</xm:f>
          </x14:formula1>
          <xm:sqref>C3</xm:sqref>
        </x14:dataValidation>
        <x14:dataValidation type="list" allowBlank="1" showInputMessage="1" showErrorMessage="1" promptTitle="Kawasan" prompt="Pilih Kategori Kawasan" xr:uid="{B45785A5-6EDD-4FBF-9F6E-704CA372D1AC}">
          <x14:formula1>
            <xm:f>Param_NSL!$B$5:$B$12</xm:f>
          </x14:formula1>
          <xm:sqref>C15</xm:sqref>
        </x14:dataValidation>
        <x14:dataValidation type="list" allowBlank="1" showInputMessage="1" showErrorMessage="1" promptTitle="Sudut Pandang" prompt="Pilih Kategori Sudut Pandang" xr:uid="{CDBAD8DC-EF5B-434E-B0A8-7B5A4D53A539}">
          <x14:formula1>
            <xm:f>Param_NSL!$D$5:$D$7</xm:f>
          </x14:formula1>
          <xm:sqref>C16</xm:sqref>
        </x14:dataValidation>
        <x14:dataValidation type="list" allowBlank="1" showInputMessage="1" showErrorMessage="1" promptTitle="Ketinggian" prompt="Pilih Kelompok Ketinggian" xr:uid="{8D94CB93-9F89-4AC2-8811-413EC9C47FD3}">
          <x14:formula1>
            <xm:f>Param_NSL!$H$5:$H$7</xm:f>
          </x14:formula1>
          <xm:sqref>C18</xm:sqref>
        </x14:dataValidation>
        <x14:dataValidation type="list" allowBlank="1" showInputMessage="1" showErrorMessage="1" promptTitle="Kelas Jalan" prompt="Pilih Lokasi" xr:uid="{6686C7E0-1CD1-43AA-A654-DEB7832D34AB}">
          <x14:formula1>
            <xm:f>Param_Lokasi!$C$3:$C$20</xm:f>
          </x14:formula1>
          <xm:sqref>C17</xm:sqref>
        </x14:dataValidation>
        <x14:dataValidation type="list" allowBlank="1" showInputMessage="1" showErrorMessage="1" promptTitle="Jenis Konten" prompt="Apakah Rokok atau Bukan Rokok" xr:uid="{9819BC54-2B07-47D2-9E5A-9587193C9BAC}">
          <x14:formula1>
            <xm:f>Param_NSL!$B$16:$B$17</xm:f>
          </x14:formula1>
          <xm:sqref>C9</xm:sqref>
        </x14:dataValidation>
        <x14:dataValidation type="list" allowBlank="1" showInputMessage="1" showErrorMessage="1" promptTitle="POSISI" prompt="Luar Ruangan (Outdoor) atau Dalam Ruangan (Indoor)" xr:uid="{9005FBBA-A757-42CA-8912-98DD69DE7E3F}">
          <x14:formula1>
            <xm:f>Param_NSL!$B$20:$B$21</xm:f>
          </x14:formula1>
          <xm:sqref>C10:D10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Param_NSL</vt:lpstr>
      <vt:lpstr>Param_Lokasi</vt:lpstr>
      <vt:lpstr>Param_Harga_Dasar</vt:lpstr>
      <vt:lpstr>Perhitungan</vt:lpstr>
      <vt:lpstr>Param_Harga_Dasar!OLE_LINK1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Salman</dc:creator>
  <cp:lastModifiedBy>Muhammad Salman</cp:lastModifiedBy>
  <dcterms:created xsi:type="dcterms:W3CDTF">2022-03-31T08:16:23Z</dcterms:created>
  <dcterms:modified xsi:type="dcterms:W3CDTF">2022-07-07T03:42:29Z</dcterms:modified>
</cp:coreProperties>
</file>