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KANTOR\PENDAPATAN\PDRD\Pajak Air Tanah\"/>
    </mc:Choice>
  </mc:AlternateContent>
  <xr:revisionPtr revIDLastSave="0" documentId="13_ncr:1_{E8A72358-E637-49A3-A59A-20268BC13B37}" xr6:coauthVersionLast="47" xr6:coauthVersionMax="47" xr10:uidLastSave="{00000000-0000-0000-0000-000000000000}"/>
  <bookViews>
    <workbookView xWindow="-108" yWindow="-108" windowWidth="23256" windowHeight="12456" activeTab="2" xr2:uid="{D09092C1-B45B-4817-83B3-684B749C77AC}"/>
  </bookViews>
  <sheets>
    <sheet name="PARAMETER" sheetId="3" r:id="rId1"/>
    <sheet name="PERHITUNGAN" sheetId="5" state="hidden" r:id="rId2"/>
    <sheet name="Gabung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6" l="1"/>
  <c r="D30" i="6"/>
  <c r="D34" i="6"/>
  <c r="D33" i="6"/>
  <c r="D32" i="6"/>
  <c r="D31" i="6"/>
  <c r="E26" i="6"/>
  <c r="C26" i="6"/>
  <c r="E25" i="6"/>
  <c r="C25" i="6"/>
  <c r="E24" i="6"/>
  <c r="C24" i="6"/>
  <c r="E23" i="6"/>
  <c r="C23" i="6"/>
  <c r="E22" i="6"/>
  <c r="C22" i="6"/>
  <c r="E18" i="6"/>
  <c r="C17" i="6"/>
  <c r="C16" i="6"/>
  <c r="C15" i="6"/>
  <c r="B9" i="6"/>
  <c r="G34" i="6" s="1"/>
  <c r="B8" i="6"/>
  <c r="G33" i="6" s="1"/>
  <c r="B7" i="6"/>
  <c r="G32" i="6" s="1"/>
  <c r="B6" i="6"/>
  <c r="G31" i="6" s="1"/>
  <c r="B5" i="6"/>
  <c r="G30" i="6" s="1"/>
  <c r="B7" i="5"/>
  <c r="B10" i="5"/>
  <c r="B9" i="5"/>
  <c r="B8" i="5"/>
  <c r="B6" i="5"/>
  <c r="D44" i="5"/>
  <c r="D43" i="5"/>
  <c r="D42" i="5"/>
  <c r="D41" i="5"/>
  <c r="D40" i="5"/>
  <c r="F26" i="6" l="1"/>
  <c r="F23" i="6"/>
  <c r="F25" i="6"/>
  <c r="F24" i="6"/>
  <c r="F22" i="6"/>
  <c r="C18" i="6"/>
  <c r="F18" i="6" s="1"/>
  <c r="G22" i="6" s="1"/>
  <c r="G41" i="5"/>
  <c r="G40" i="5"/>
  <c r="H22" i="6" l="1"/>
  <c r="G26" i="6"/>
  <c r="H26" i="6" s="1"/>
  <c r="G23" i="6"/>
  <c r="H23" i="6" s="1"/>
  <c r="G24" i="6"/>
  <c r="H24" i="6" s="1"/>
  <c r="G25" i="6"/>
  <c r="G42" i="5"/>
  <c r="E27" i="5"/>
  <c r="C27" i="5"/>
  <c r="E19" i="5"/>
  <c r="E26" i="5"/>
  <c r="C26" i="5"/>
  <c r="C18" i="5"/>
  <c r="E25" i="5"/>
  <c r="C25" i="5"/>
  <c r="C17" i="5"/>
  <c r="E24" i="5"/>
  <c r="C24" i="5"/>
  <c r="C16" i="5"/>
  <c r="E23" i="5"/>
  <c r="C23" i="5"/>
  <c r="C15" i="5"/>
  <c r="B34" i="6" l="1"/>
  <c r="E34" i="6" s="1"/>
  <c r="H34" i="6" s="1"/>
  <c r="B32" i="6"/>
  <c r="E32" i="6" s="1"/>
  <c r="B31" i="6"/>
  <c r="E31" i="6" s="1"/>
  <c r="B30" i="6"/>
  <c r="E30" i="6" s="1"/>
  <c r="H30" i="6" s="1"/>
  <c r="H25" i="6"/>
  <c r="G43" i="5"/>
  <c r="G44" i="5"/>
  <c r="F23" i="5"/>
  <c r="D31" i="5" s="1"/>
  <c r="F26" i="5"/>
  <c r="D34" i="5" s="1"/>
  <c r="F27" i="5"/>
  <c r="D35" i="5" s="1"/>
  <c r="C19" i="5"/>
  <c r="F19" i="5" s="1"/>
  <c r="F25" i="5"/>
  <c r="D33" i="5" s="1"/>
  <c r="F24" i="5"/>
  <c r="D32" i="5" s="1"/>
  <c r="B33" i="6" l="1"/>
  <c r="E33" i="6" s="1"/>
  <c r="H31" i="6"/>
  <c r="H32" i="6"/>
  <c r="B35" i="5"/>
  <c r="B34" i="5"/>
  <c r="B32" i="5"/>
  <c r="B33" i="5"/>
  <c r="B31" i="5"/>
  <c r="H33" i="6" l="1"/>
  <c r="H35" i="6" s="1"/>
  <c r="J30" i="6" s="1"/>
  <c r="M30" i="6" s="1"/>
  <c r="E31" i="5"/>
  <c r="E33" i="5"/>
  <c r="E32" i="5"/>
  <c r="E34" i="5"/>
  <c r="E35" i="5"/>
  <c r="B41" i="5" l="1"/>
  <c r="E41" i="5" s="1"/>
  <c r="H41" i="5" s="1"/>
  <c r="B42" i="5"/>
  <c r="E42" i="5" s="1"/>
  <c r="H42" i="5" s="1"/>
  <c r="B43" i="5"/>
  <c r="E43" i="5" s="1"/>
  <c r="H43" i="5" s="1"/>
  <c r="B44" i="5"/>
  <c r="E44" i="5" s="1"/>
  <c r="H44" i="5" s="1"/>
  <c r="B40" i="5"/>
  <c r="E40" i="5" s="1"/>
  <c r="H40" i="5" s="1"/>
  <c r="H45" i="5" l="1"/>
  <c r="A49" i="5" s="1"/>
  <c r="D4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Muhammad Salman</author>
  </authors>
  <commentList>
    <comment ref="E19" authorId="0" shapeId="0" xr:uid="{ED22C5F7-F54C-477C-ABEC-099AC58EF2FE}">
      <text>
        <r>
          <rPr>
            <b/>
            <sz val="9"/>
            <color indexed="81"/>
            <rFont val="Tahoma"/>
            <family val="2"/>
          </rPr>
          <t>Muhammad Salman:</t>
        </r>
        <r>
          <rPr>
            <sz val="9"/>
            <color indexed="81"/>
            <rFont val="Tahoma"/>
            <family val="2"/>
          </rPr>
          <t xml:space="preserve">
Nilai tergantung Komponens Zona Pengambilan (Cel B:15)</t>
        </r>
      </text>
    </comment>
    <comment ref="E22" authorId="0" shapeId="0" xr:uid="{680ACF9F-E3FC-45D0-9D5F-C0CCC127DB56}">
      <text>
        <r>
          <rPr>
            <b/>
            <sz val="9"/>
            <color indexed="81"/>
            <rFont val="Tahoma"/>
            <family val="2"/>
          </rPr>
          <t>Muhammad Salman:</t>
        </r>
        <r>
          <rPr>
            <sz val="9"/>
            <color indexed="81"/>
            <rFont val="Tahoma"/>
            <family val="2"/>
          </rPr>
          <t xml:space="preserve">
Nilai tergantung Komponens Sumber Air Tanah (Cel B:18)</t>
        </r>
      </text>
    </comment>
    <comment ref="D39" authorId="0" shapeId="0" xr:uid="{A5568E53-1DA8-4E66-9086-D3F7DF4F330B}">
      <text>
        <r>
          <rPr>
            <b/>
            <sz val="9"/>
            <color indexed="81"/>
            <rFont val="Tahoma"/>
            <family val="2"/>
          </rPr>
          <t>Muhammad Salman:</t>
        </r>
        <r>
          <rPr>
            <sz val="9"/>
            <color indexed="81"/>
            <rFont val="Tahoma"/>
            <family val="2"/>
          </rPr>
          <t xml:space="preserve">
Nilai tergantung Komponens Sumber Air Tanah (Cel B:18)</t>
        </r>
      </text>
    </comment>
  </commentList>
</comments>
</file>

<file path=xl/sharedStrings.xml><?xml version="1.0" encoding="utf-8"?>
<sst xmlns="http://schemas.openxmlformats.org/spreadsheetml/2006/main" count="198" uniqueCount="86">
  <si>
    <t>Zona Rawan</t>
  </si>
  <si>
    <t>Kelas Tiga</t>
  </si>
  <si>
    <t>Air Permukaan</t>
  </si>
  <si>
    <t>Air Tanah Dangkal</t>
  </si>
  <si>
    <t>Zona Aman</t>
  </si>
  <si>
    <t>Kelas Satu</t>
  </si>
  <si>
    <t>Kelas Dua</t>
  </si>
  <si>
    <t>Air Tanah Dalam/Mata Air</t>
  </si>
  <si>
    <t>PDAM</t>
  </si>
  <si>
    <t>Tidak Ada Alternatif</t>
  </si>
  <si>
    <t>No.</t>
  </si>
  <si>
    <t>Zona</t>
  </si>
  <si>
    <t>Zona Kritis</t>
  </si>
  <si>
    <t>Kelas Empat</t>
  </si>
  <si>
    <t>Jenis Pemanfaatan</t>
  </si>
  <si>
    <t>Industri Kecil, Niaga/Perdagangan dan Jasa</t>
  </si>
  <si>
    <t>Industri Sedang dan Pertanian</t>
  </si>
  <si>
    <t>Non Niaga</t>
  </si>
  <si>
    <t>1-500</t>
  </si>
  <si>
    <t>501-1500</t>
  </si>
  <si>
    <t>1501-30000</t>
  </si>
  <si>
    <t>3001-5000</t>
  </si>
  <si>
    <t>&gt;5000</t>
  </si>
  <si>
    <t>Niaga Besar dan Perusahaan Air Non PDAM</t>
  </si>
  <si>
    <t>Industri Besaar dan Pembangkit Tenaga Listrik</t>
  </si>
  <si>
    <t>KOMPONEN KOMPENSASI PEMULIHAN</t>
  </si>
  <si>
    <t>HARGA AIR BAKU</t>
  </si>
  <si>
    <t>Jenis Sumber Air</t>
  </si>
  <si>
    <t>Harga</t>
  </si>
  <si>
    <t>Indeks</t>
  </si>
  <si>
    <t>CONTOH TATA CARA PERHITUNGAN PAJAK AIR TANAH</t>
  </si>
  <si>
    <t>Komponen Harga Dasar</t>
  </si>
  <si>
    <t>Komponen SDA</t>
  </si>
  <si>
    <t>Unsur</t>
  </si>
  <si>
    <t xml:space="preserve"> + Zona Pengambilan</t>
  </si>
  <si>
    <t xml:space="preserve"> + Kualitas Air Tanah</t>
  </si>
  <si>
    <t xml:space="preserve"> + Sumber Alternatif</t>
  </si>
  <si>
    <t xml:space="preserve"> + Sumber Air Tanah</t>
  </si>
  <si>
    <t>%</t>
  </si>
  <si>
    <t>I. KOMPONEN SUMBERDAYA ALAM</t>
  </si>
  <si>
    <t>A. UNSUR ZONA</t>
  </si>
  <si>
    <t>B. UNSUR KUALITAS AIR</t>
  </si>
  <si>
    <t>C. UNSUR SUMBER ALTERNATIF</t>
  </si>
  <si>
    <t>D. UNSUR JENIS SUMBER AIR TANAH</t>
  </si>
  <si>
    <t>Jenis Pemanfaatan Air</t>
  </si>
  <si>
    <t>Volume</t>
  </si>
  <si>
    <t>x</t>
  </si>
  <si>
    <t>Harga Air Baku</t>
  </si>
  <si>
    <t>Tarif Pajak</t>
  </si>
  <si>
    <t>Pajak Air Tanah</t>
  </si>
  <si>
    <t xml:space="preserve"> 1-500</t>
  </si>
  <si>
    <t>Volume Air</t>
  </si>
  <si>
    <t>% Komponen SDA</t>
  </si>
  <si>
    <t>% Kompensaasi Pemulihan</t>
  </si>
  <si>
    <t>+</t>
  </si>
  <si>
    <t>F(SDA)</t>
  </si>
  <si>
    <t>F(KP)</t>
  </si>
  <si>
    <t>Kelompok Komponen Pemulihan (KP)</t>
  </si>
  <si>
    <t>III. PERHITUNGAN FAKTOR NILAI AIR (FNA)</t>
  </si>
  <si>
    <t>II. PERHITUNGAN KOMPONEN PEMULIHAN (FKP)</t>
  </si>
  <si>
    <t>I. PERHITUNGAN KOMPONEN DASAR (FSDA)</t>
  </si>
  <si>
    <t>F(NA)</t>
  </si>
  <si>
    <t>Harga Dasar Air (HDA)</t>
  </si>
  <si>
    <t>Kelompok Komponen</t>
  </si>
  <si>
    <t>IV. PERHITUNGAN HARGA DASAR AIR (HDA) DAN NILAI PEROLEHAN</t>
  </si>
  <si>
    <t>V. PERHITUNGAN PAJAK</t>
  </si>
  <si>
    <t>Nilai Perolehan Air</t>
  </si>
  <si>
    <t>1501-3000</t>
  </si>
  <si>
    <t xml:space="preserve"> &lt;-- isi Total Volume disini</t>
  </si>
  <si>
    <t xml:space="preserve"> &lt;-- Pilih Zona Pengambilan</t>
  </si>
  <si>
    <t xml:space="preserve"> &lt;-- Pilih Kualitas Air</t>
  </si>
  <si>
    <t xml:space="preserve"> &lt;-- Pilih Sumber Alternatif</t>
  </si>
  <si>
    <t xml:space="preserve"> &lt;-- Pilih Sumber Air Tanah</t>
  </si>
  <si>
    <t xml:space="preserve"> &lt;-- Pilih Jenis Pemanfaatan</t>
  </si>
  <si>
    <t>Nilai Indek Per Kelompok Volume Progresif (MP)</t>
  </si>
  <si>
    <t xml:space="preserve"> &lt;&lt; -- Pajak yang harus dibayar</t>
  </si>
  <si>
    <t>Keterangan cara pengisian</t>
  </si>
  <si>
    <t>Isi dengan total nilai penggunaan air tanah</t>
  </si>
  <si>
    <t>Pilih salah satu dari Dropdown List</t>
  </si>
  <si>
    <t>Yang lain tidak perlu diisi</t>
  </si>
  <si>
    <t>Isi hanya pada warna berikut :</t>
  </si>
  <si>
    <r>
      <t xml:space="preserve">Sesuaikan Parameter pada Sheet Parameter sesuai dengan </t>
    </r>
    <r>
      <rPr>
        <b/>
        <sz val="11"/>
        <color theme="1"/>
        <rFont val="Calibri"/>
        <family val="2"/>
        <scheme val="minor"/>
      </rPr>
      <t>Perda/Perkada</t>
    </r>
  </si>
  <si>
    <t>1.</t>
  </si>
  <si>
    <t>2.</t>
  </si>
  <si>
    <t>3.</t>
  </si>
  <si>
    <t>Sesuaikan Tarif Pajak Pada cel (L30)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</si>
</sst>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41" fontId="0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9" fontId="0" fillId="0" borderId="1" xfId="0" applyNumberFormat="1" applyBorder="1"/>
    <xf numFmtId="41" fontId="2" fillId="0" borderId="1" xfId="1" applyFont="1" applyBorder="1"/>
    <xf numFmtId="165" fontId="0" fillId="0" borderId="1" xfId="0" applyNumberFormat="1" applyBorder="1"/>
    <xf numFmtId="165" fontId="2" fillId="0" borderId="1" xfId="1" applyNumberFormat="1" applyFont="1" applyBorder="1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1" fontId="0" fillId="0" borderId="0" xfId="0" applyNumberFormat="1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5" fontId="0" fillId="3" borderId="1" xfId="0" applyNumberFormat="1" applyFill="1" applyBorder="1"/>
    <xf numFmtId="0" fontId="2" fillId="0" borderId="0" xfId="0" applyFont="1" applyAlignment="1">
      <alignment horizontal="left"/>
    </xf>
    <xf numFmtId="165" fontId="0" fillId="4" borderId="1" xfId="0" applyNumberFormat="1" applyFill="1" applyBorder="1"/>
    <xf numFmtId="165" fontId="0" fillId="5" borderId="1" xfId="0" applyNumberFormat="1" applyFill="1" applyBorder="1"/>
    <xf numFmtId="0" fontId="0" fillId="0" borderId="1" xfId="0" applyBorder="1" applyAlignment="1">
      <alignment horizontal="center" vertical="center"/>
    </xf>
    <xf numFmtId="9" fontId="0" fillId="0" borderId="1" xfId="3" applyFont="1" applyFill="1" applyBorder="1" applyAlignment="1">
      <alignment horizontal="center" vertical="center"/>
    </xf>
    <xf numFmtId="9" fontId="0" fillId="0" borderId="1" xfId="3" applyFont="1" applyBorder="1" applyAlignment="1">
      <alignment horizontal="center"/>
    </xf>
    <xf numFmtId="41" fontId="2" fillId="6" borderId="1" xfId="1" applyFont="1" applyFill="1" applyBorder="1"/>
    <xf numFmtId="41" fontId="5" fillId="7" borderId="0" xfId="1" applyFont="1" applyFill="1"/>
    <xf numFmtId="41" fontId="6" fillId="8" borderId="1" xfId="1" applyFont="1" applyFill="1" applyBorder="1"/>
    <xf numFmtId="41" fontId="6" fillId="8" borderId="1" xfId="1" applyFont="1" applyFill="1" applyBorder="1" applyAlignment="1">
      <alignment horizontal="right"/>
    </xf>
    <xf numFmtId="0" fontId="0" fillId="2" borderId="0" xfId="0" applyFill="1"/>
    <xf numFmtId="0" fontId="5" fillId="7" borderId="0" xfId="0" applyFont="1" applyFill="1"/>
    <xf numFmtId="41" fontId="0" fillId="6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2" fillId="6" borderId="1" xfId="1" applyNumberFormat="1" applyFont="1" applyFill="1" applyBorder="1"/>
    <xf numFmtId="0" fontId="0" fillId="10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9" fontId="0" fillId="11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9" fillId="9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1" fontId="9" fillId="6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left"/>
    </xf>
  </cellXfs>
  <cellStyles count="4">
    <cellStyle name="Comma [0]" xfId="1" builtinId="6"/>
    <cellStyle name="Normal" xfId="0" builtinId="0"/>
    <cellStyle name="Normal_Sheet1" xfId="2" xr:uid="{D24BF301-3437-4BE7-8996-E94F777C827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B3EAD-B296-4EB6-8AA4-2D108007B2CD}">
  <sheetPr>
    <tabColor rgb="FFFF0000"/>
  </sheetPr>
  <dimension ref="A1:M25"/>
  <sheetViews>
    <sheetView workbookViewId="0">
      <selection activeCell="C13" sqref="C13"/>
    </sheetView>
  </sheetViews>
  <sheetFormatPr defaultRowHeight="14.4" x14ac:dyDescent="0.3"/>
  <cols>
    <col min="1" max="1" width="4.5546875" customWidth="1"/>
    <col min="2" max="2" width="22.44140625" bestFit="1" customWidth="1"/>
    <col min="4" max="4" width="11" bestFit="1" customWidth="1"/>
    <col min="5" max="5" width="14.33203125" customWidth="1"/>
    <col min="7" max="7" width="4.21875" customWidth="1"/>
    <col min="8" max="8" width="38.77734375" bestFit="1" customWidth="1"/>
    <col min="12" max="12" width="10.6640625" bestFit="1" customWidth="1"/>
    <col min="13" max="13" width="9.6640625" bestFit="1" customWidth="1"/>
  </cols>
  <sheetData>
    <row r="1" spans="1:13" x14ac:dyDescent="0.3">
      <c r="A1" s="5" t="s">
        <v>39</v>
      </c>
    </row>
    <row r="3" spans="1:13" x14ac:dyDescent="0.3">
      <c r="A3" s="5" t="s">
        <v>40</v>
      </c>
      <c r="G3" s="5" t="s">
        <v>25</v>
      </c>
    </row>
    <row r="4" spans="1:13" ht="43.2" x14ac:dyDescent="0.3">
      <c r="A4" s="8" t="s">
        <v>10</v>
      </c>
      <c r="B4" s="8" t="s">
        <v>11</v>
      </c>
      <c r="C4" s="8" t="s">
        <v>29</v>
      </c>
      <c r="D4" s="10" t="s">
        <v>52</v>
      </c>
      <c r="E4" s="10" t="s">
        <v>53</v>
      </c>
      <c r="G4" s="43" t="s">
        <v>10</v>
      </c>
      <c r="H4" s="43" t="s">
        <v>14</v>
      </c>
      <c r="I4" s="43" t="s">
        <v>74</v>
      </c>
      <c r="J4" s="43"/>
      <c r="K4" s="43"/>
      <c r="L4" s="43"/>
      <c r="M4" s="43"/>
    </row>
    <row r="5" spans="1:13" x14ac:dyDescent="0.3">
      <c r="A5" s="1">
        <v>1</v>
      </c>
      <c r="B5" s="1" t="s">
        <v>12</v>
      </c>
      <c r="C5" s="1">
        <v>2.6</v>
      </c>
      <c r="D5" s="12">
        <v>0.4</v>
      </c>
      <c r="E5" s="12">
        <v>0.6</v>
      </c>
      <c r="G5" s="43"/>
      <c r="H5" s="43"/>
      <c r="I5" s="8" t="s">
        <v>18</v>
      </c>
      <c r="J5" s="8" t="s">
        <v>19</v>
      </c>
      <c r="K5" s="8" t="s">
        <v>20</v>
      </c>
      <c r="L5" s="8" t="s">
        <v>21</v>
      </c>
      <c r="M5" s="8" t="s">
        <v>22</v>
      </c>
    </row>
    <row r="6" spans="1:13" x14ac:dyDescent="0.3">
      <c r="A6" s="1">
        <v>2</v>
      </c>
      <c r="B6" s="1" t="s">
        <v>0</v>
      </c>
      <c r="C6" s="1">
        <v>1.1000000000000001</v>
      </c>
      <c r="D6" s="12">
        <v>0.6</v>
      </c>
      <c r="E6" s="12">
        <v>0.4</v>
      </c>
      <c r="G6" s="1">
        <v>1</v>
      </c>
      <c r="H6" s="1" t="s">
        <v>17</v>
      </c>
      <c r="I6" s="6">
        <v>1</v>
      </c>
      <c r="J6" s="7">
        <v>1.1000000000000001</v>
      </c>
      <c r="K6" s="7">
        <v>1.2</v>
      </c>
      <c r="L6" s="7">
        <v>1.3</v>
      </c>
      <c r="M6" s="7">
        <v>1.4</v>
      </c>
    </row>
    <row r="7" spans="1:13" x14ac:dyDescent="0.3">
      <c r="A7" s="1">
        <v>3</v>
      </c>
      <c r="B7" s="1" t="s">
        <v>4</v>
      </c>
      <c r="C7" s="1">
        <v>0.3</v>
      </c>
      <c r="D7" s="12">
        <v>0.3</v>
      </c>
      <c r="E7" s="12">
        <v>0.7</v>
      </c>
      <c r="G7" s="1">
        <v>2</v>
      </c>
      <c r="H7" s="1" t="s">
        <v>15</v>
      </c>
      <c r="I7" s="6">
        <v>2</v>
      </c>
      <c r="J7" s="7">
        <v>2.2000000000000002</v>
      </c>
      <c r="K7" s="7">
        <v>2.4</v>
      </c>
      <c r="L7" s="7">
        <v>2.6</v>
      </c>
      <c r="M7" s="7">
        <v>2.8</v>
      </c>
    </row>
    <row r="8" spans="1:13" x14ac:dyDescent="0.3">
      <c r="G8" s="1">
        <v>3</v>
      </c>
      <c r="H8" s="1" t="s">
        <v>16</v>
      </c>
      <c r="I8" s="6">
        <v>3</v>
      </c>
      <c r="J8" s="7">
        <v>3.3</v>
      </c>
      <c r="K8" s="7">
        <v>3.6</v>
      </c>
      <c r="L8" s="7">
        <v>3.9</v>
      </c>
      <c r="M8" s="7">
        <v>4.5</v>
      </c>
    </row>
    <row r="9" spans="1:13" x14ac:dyDescent="0.3">
      <c r="A9" s="5" t="s">
        <v>41</v>
      </c>
      <c r="G9" s="1">
        <v>4</v>
      </c>
      <c r="H9" s="1" t="s">
        <v>23</v>
      </c>
      <c r="I9" s="6">
        <v>4</v>
      </c>
      <c r="J9" s="7">
        <v>4.4000000000000004</v>
      </c>
      <c r="K9" s="7">
        <v>4.8</v>
      </c>
      <c r="L9" s="7">
        <v>5.2</v>
      </c>
      <c r="M9" s="7">
        <v>5.6</v>
      </c>
    </row>
    <row r="10" spans="1:13" x14ac:dyDescent="0.3">
      <c r="A10" s="2" t="s">
        <v>10</v>
      </c>
      <c r="B10" s="2" t="s">
        <v>11</v>
      </c>
      <c r="C10" s="2" t="s">
        <v>29</v>
      </c>
      <c r="G10" s="1">
        <v>5</v>
      </c>
      <c r="H10" s="1" t="s">
        <v>24</v>
      </c>
      <c r="I10" s="6">
        <v>5</v>
      </c>
      <c r="J10" s="7">
        <v>5.5</v>
      </c>
      <c r="K10" s="7">
        <v>6</v>
      </c>
      <c r="L10" s="7">
        <v>6.5</v>
      </c>
      <c r="M10" s="7">
        <v>7</v>
      </c>
    </row>
    <row r="11" spans="1:13" x14ac:dyDescent="0.3">
      <c r="A11" s="1"/>
      <c r="B11" s="3" t="s">
        <v>5</v>
      </c>
      <c r="C11" s="4">
        <v>1.9</v>
      </c>
    </row>
    <row r="12" spans="1:13" x14ac:dyDescent="0.3">
      <c r="A12" s="1"/>
      <c r="B12" s="3" t="s">
        <v>6</v>
      </c>
      <c r="C12" s="4">
        <v>0.9</v>
      </c>
      <c r="G12" s="5" t="s">
        <v>26</v>
      </c>
    </row>
    <row r="13" spans="1:13" x14ac:dyDescent="0.3">
      <c r="A13" s="1"/>
      <c r="B13" s="3" t="s">
        <v>1</v>
      </c>
      <c r="C13" s="4">
        <v>0.2</v>
      </c>
      <c r="G13" s="2" t="s">
        <v>10</v>
      </c>
      <c r="H13" s="2" t="s">
        <v>27</v>
      </c>
      <c r="I13" s="2" t="s">
        <v>28</v>
      </c>
    </row>
    <row r="14" spans="1:13" x14ac:dyDescent="0.3">
      <c r="A14" s="1"/>
      <c r="B14" s="3" t="s">
        <v>13</v>
      </c>
      <c r="C14" s="4">
        <v>0.2</v>
      </c>
      <c r="G14" s="1">
        <v>1</v>
      </c>
      <c r="H14" s="3" t="s">
        <v>7</v>
      </c>
      <c r="I14" s="1">
        <v>700</v>
      </c>
    </row>
    <row r="15" spans="1:13" x14ac:dyDescent="0.3">
      <c r="G15" s="1">
        <v>2</v>
      </c>
      <c r="H15" s="3" t="s">
        <v>3</v>
      </c>
      <c r="I15" s="1">
        <v>500</v>
      </c>
    </row>
    <row r="16" spans="1:13" x14ac:dyDescent="0.3">
      <c r="A16" s="5" t="s">
        <v>42</v>
      </c>
    </row>
    <row r="17" spans="1:3" x14ac:dyDescent="0.3">
      <c r="A17" s="2" t="s">
        <v>10</v>
      </c>
      <c r="B17" s="2" t="s">
        <v>11</v>
      </c>
      <c r="C17" s="2" t="s">
        <v>29</v>
      </c>
    </row>
    <row r="18" spans="1:3" x14ac:dyDescent="0.3">
      <c r="A18" s="1"/>
      <c r="B18" s="3" t="s">
        <v>8</v>
      </c>
      <c r="C18" s="4">
        <v>1.3</v>
      </c>
    </row>
    <row r="19" spans="1:3" x14ac:dyDescent="0.3">
      <c r="A19" s="1"/>
      <c r="B19" s="3" t="s">
        <v>2</v>
      </c>
      <c r="C19" s="4">
        <v>0.6</v>
      </c>
    </row>
    <row r="20" spans="1:3" x14ac:dyDescent="0.3">
      <c r="A20" s="1"/>
      <c r="B20" s="3" t="s">
        <v>9</v>
      </c>
      <c r="C20" s="4">
        <v>0.1</v>
      </c>
    </row>
    <row r="22" spans="1:3" x14ac:dyDescent="0.3">
      <c r="A22" s="5" t="s">
        <v>43</v>
      </c>
    </row>
    <row r="23" spans="1:3" x14ac:dyDescent="0.3">
      <c r="A23" s="2" t="s">
        <v>10</v>
      </c>
      <c r="B23" s="2" t="s">
        <v>11</v>
      </c>
      <c r="C23" s="2" t="s">
        <v>29</v>
      </c>
    </row>
    <row r="24" spans="1:3" x14ac:dyDescent="0.3">
      <c r="A24" s="1"/>
      <c r="B24" s="3" t="s">
        <v>7</v>
      </c>
      <c r="C24" s="4">
        <v>0.8</v>
      </c>
    </row>
    <row r="25" spans="1:3" x14ac:dyDescent="0.3">
      <c r="A25" s="1"/>
      <c r="B25" s="3" t="s">
        <v>3</v>
      </c>
      <c r="C25" s="4">
        <v>0.2</v>
      </c>
    </row>
  </sheetData>
  <sheetProtection sheet="1" objects="1" scenarios="1"/>
  <protectedRanges>
    <protectedRange sqref="I14:I15" name="Range6"/>
    <protectedRange sqref="I6:M10" name="Range5"/>
    <protectedRange sqref="C24:C25" name="Range4"/>
    <protectedRange sqref="C18:C20" name="Range3"/>
    <protectedRange sqref="C11:C14" name="Range2"/>
    <protectedRange sqref="C5:E7" name="Range1"/>
  </protectedRanges>
  <mergeCells count="3">
    <mergeCell ref="I4:M4"/>
    <mergeCell ref="G4:G5"/>
    <mergeCell ref="H4:H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B0CC-FDDB-4615-A003-839B4AD4A076}">
  <sheetPr>
    <tabColor theme="9"/>
  </sheetPr>
  <dimension ref="A1:Z49"/>
  <sheetViews>
    <sheetView topLeftCell="A28" zoomScale="85" zoomScaleNormal="85" workbookViewId="0">
      <selection activeCell="E42" sqref="E42"/>
    </sheetView>
  </sheetViews>
  <sheetFormatPr defaultRowHeight="14.4" x14ac:dyDescent="0.3"/>
  <cols>
    <col min="1" max="1" width="26.109375" customWidth="1"/>
    <col min="2" max="2" width="13.44140625" customWidth="1"/>
    <col min="3" max="3" width="8.77734375" customWidth="1"/>
    <col min="4" max="4" width="15.21875" customWidth="1"/>
    <col min="5" max="5" width="11.109375" customWidth="1"/>
    <col min="6" max="6" width="6.77734375" customWidth="1"/>
    <col min="7" max="7" width="9.88671875" bestFit="1" customWidth="1"/>
    <col min="8" max="8" width="13.88671875" bestFit="1" customWidth="1"/>
    <col min="9" max="9" width="9.33203125" customWidth="1"/>
    <col min="10" max="10" width="8.88671875" bestFit="1" customWidth="1"/>
    <col min="11" max="11" width="14.21875" bestFit="1" customWidth="1"/>
    <col min="12" max="12" width="9.5546875" customWidth="1"/>
    <col min="13" max="13" width="6.88671875" customWidth="1"/>
    <col min="14" max="14" width="14.21875" bestFit="1" customWidth="1"/>
    <col min="15" max="15" width="10.44140625" customWidth="1"/>
    <col min="16" max="16" width="7.88671875" customWidth="1"/>
    <col min="17" max="17" width="10.6640625" customWidth="1"/>
    <col min="18" max="18" width="15.44140625" customWidth="1"/>
    <col min="19" max="19" width="5.77734375" customWidth="1"/>
    <col min="20" max="20" width="7.77734375" customWidth="1"/>
    <col min="21" max="21" width="15" bestFit="1" customWidth="1"/>
    <col min="22" max="22" width="8.88671875" bestFit="1" customWidth="1"/>
    <col min="23" max="23" width="12.44140625" bestFit="1" customWidth="1"/>
    <col min="24" max="24" width="11.44140625" bestFit="1" customWidth="1"/>
    <col min="25" max="25" width="11.33203125" bestFit="1" customWidth="1"/>
    <col min="26" max="26" width="15" bestFit="1" customWidth="1"/>
  </cols>
  <sheetData>
    <row r="1" spans="1:26" x14ac:dyDescent="0.3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26" x14ac:dyDescent="0.3">
      <c r="A2" s="45"/>
      <c r="B2" s="45"/>
      <c r="C2" s="45"/>
      <c r="D2" s="45"/>
      <c r="E2" s="45"/>
      <c r="F2" s="45"/>
      <c r="G2" s="45"/>
      <c r="H2" s="45"/>
      <c r="I2" s="45"/>
    </row>
    <row r="3" spans="1:26" x14ac:dyDescent="0.3">
      <c r="A3" s="11"/>
      <c r="B3" s="11"/>
      <c r="C3" s="11"/>
      <c r="D3" s="11"/>
      <c r="E3" s="11"/>
      <c r="F3" s="11"/>
      <c r="G3" s="11"/>
      <c r="H3" s="11"/>
      <c r="I3" s="11"/>
    </row>
    <row r="5" spans="1:26" x14ac:dyDescent="0.3">
      <c r="A5" s="5" t="s">
        <v>51</v>
      </c>
      <c r="B5" s="32">
        <v>501</v>
      </c>
      <c r="C5" s="36" t="s">
        <v>68</v>
      </c>
      <c r="D5" s="36"/>
      <c r="E5" s="36"/>
    </row>
    <row r="6" spans="1:26" x14ac:dyDescent="0.3">
      <c r="A6" s="23" t="s">
        <v>50</v>
      </c>
      <c r="B6" s="33">
        <f>IF($B$5&lt;=500,$B$5,500)</f>
        <v>500</v>
      </c>
    </row>
    <row r="7" spans="1:26" x14ac:dyDescent="0.3">
      <c r="A7" s="23" t="s">
        <v>19</v>
      </c>
      <c r="B7" s="34">
        <f>IF(AND($B$5&gt;500,$B$5&lt;=2000),$B$5-500,IF($B$5&gt;1500,1500,0))</f>
        <v>1</v>
      </c>
    </row>
    <row r="8" spans="1:26" x14ac:dyDescent="0.3">
      <c r="A8" s="23" t="s">
        <v>67</v>
      </c>
      <c r="B8" s="34">
        <f>IF(AND($B$5&gt;2000,$B$5&lt;=4000),$B$5-2000,IF($B$5&gt;4000,3000,0))</f>
        <v>0</v>
      </c>
    </row>
    <row r="9" spans="1:26" x14ac:dyDescent="0.3">
      <c r="A9" s="23" t="s">
        <v>21</v>
      </c>
      <c r="B9" s="34">
        <f>IF(AND($B$5&gt;4000,$B$5&lt;=10000),$B$5-5000,IF($B$5&gt;10000,5000,0))</f>
        <v>0</v>
      </c>
    </row>
    <row r="10" spans="1:26" x14ac:dyDescent="0.3">
      <c r="A10" s="23" t="s">
        <v>22</v>
      </c>
      <c r="B10" s="34">
        <f>IF($B$5&gt;10000,$B$5-10000,0)</f>
        <v>0</v>
      </c>
    </row>
    <row r="12" spans="1:26" x14ac:dyDescent="0.3">
      <c r="A12" s="5" t="s">
        <v>60</v>
      </c>
    </row>
    <row r="13" spans="1:26" s="5" customFormat="1" x14ac:dyDescent="0.3">
      <c r="A13" s="10" t="s">
        <v>31</v>
      </c>
      <c r="B13" s="10" t="s">
        <v>33</v>
      </c>
      <c r="C13" s="10" t="s">
        <v>29</v>
      </c>
      <c r="D13" s="8" t="s">
        <v>46</v>
      </c>
      <c r="E13" s="10" t="s">
        <v>38</v>
      </c>
      <c r="F13" s="10" t="s">
        <v>55</v>
      </c>
      <c r="G13"/>
      <c r="W13"/>
      <c r="X13"/>
    </row>
    <row r="14" spans="1:26" x14ac:dyDescent="0.3">
      <c r="A14" s="1" t="s">
        <v>32</v>
      </c>
      <c r="B14" s="1"/>
      <c r="C14" s="1"/>
      <c r="D14" s="1"/>
      <c r="E14" s="1"/>
      <c r="F14" s="1"/>
    </row>
    <row r="15" spans="1:26" x14ac:dyDescent="0.3">
      <c r="A15" s="1" t="s">
        <v>34</v>
      </c>
      <c r="B15" s="18" t="s">
        <v>0</v>
      </c>
      <c r="C15" s="1">
        <f>VLOOKUP(B15,PARAMETER!$B$5:$C$7,2,)</f>
        <v>1.1000000000000001</v>
      </c>
      <c r="D15" s="1"/>
      <c r="E15" s="1"/>
      <c r="F15" s="1"/>
      <c r="G15" s="11" t="s">
        <v>69</v>
      </c>
      <c r="H15" s="35"/>
      <c r="Y15" s="16"/>
      <c r="Z15" s="16"/>
    </row>
    <row r="16" spans="1:26" x14ac:dyDescent="0.3">
      <c r="A16" s="1" t="s">
        <v>35</v>
      </c>
      <c r="B16" s="18" t="s">
        <v>1</v>
      </c>
      <c r="C16" s="1">
        <f>VLOOKUP(B16,PARAMETER!$B$11:$C$14,2,)</f>
        <v>0.2</v>
      </c>
      <c r="D16" s="1"/>
      <c r="E16" s="1"/>
      <c r="F16" s="1"/>
      <c r="G16" s="11" t="s">
        <v>70</v>
      </c>
      <c r="H16" s="35"/>
      <c r="Y16" s="16"/>
      <c r="Z16" s="16"/>
    </row>
    <row r="17" spans="1:26" x14ac:dyDescent="0.3">
      <c r="A17" s="1" t="s">
        <v>36</v>
      </c>
      <c r="B17" s="18" t="s">
        <v>2</v>
      </c>
      <c r="C17" s="1">
        <f>VLOOKUP(B17,PARAMETER!$B$18:$C$20,2,)</f>
        <v>0.6</v>
      </c>
      <c r="D17" s="1"/>
      <c r="E17" s="1"/>
      <c r="F17" s="1"/>
      <c r="G17" s="11" t="s">
        <v>71</v>
      </c>
      <c r="H17" s="35"/>
      <c r="Y17" s="16"/>
      <c r="Z17" s="16"/>
    </row>
    <row r="18" spans="1:26" ht="43.2" x14ac:dyDescent="0.3">
      <c r="A18" s="1" t="s">
        <v>37</v>
      </c>
      <c r="B18" s="19" t="s">
        <v>7</v>
      </c>
      <c r="C18" s="1">
        <f>VLOOKUP(B18,PARAMETER!$B$24:$C$25,2,)</f>
        <v>0.8</v>
      </c>
      <c r="D18" s="1"/>
      <c r="E18" s="1"/>
      <c r="F18" s="1"/>
      <c r="G18" s="11" t="s">
        <v>72</v>
      </c>
      <c r="H18" s="35"/>
      <c r="Y18" s="16"/>
      <c r="Z18" s="16"/>
    </row>
    <row r="19" spans="1:26" x14ac:dyDescent="0.3">
      <c r="A19" s="1"/>
      <c r="B19" s="1"/>
      <c r="C19" s="2">
        <f>SUM(C15:C18)</f>
        <v>2.7</v>
      </c>
      <c r="D19" s="28" t="s">
        <v>46</v>
      </c>
      <c r="E19" s="29">
        <f>VLOOKUP(B15,PARAMETER!B5:D7,3,)</f>
        <v>0.6</v>
      </c>
      <c r="F19" s="21">
        <f>C19*E19</f>
        <v>1.62</v>
      </c>
      <c r="G19" s="22"/>
      <c r="Y19" s="16"/>
      <c r="Z19" s="16"/>
    </row>
    <row r="20" spans="1:26" x14ac:dyDescent="0.3">
      <c r="Z20" s="16"/>
    </row>
    <row r="21" spans="1:26" x14ac:dyDescent="0.3">
      <c r="A21" s="5" t="s">
        <v>59</v>
      </c>
      <c r="Z21" s="16"/>
    </row>
    <row r="22" spans="1:26" ht="28.8" x14ac:dyDescent="0.3">
      <c r="A22" s="10" t="s">
        <v>44</v>
      </c>
      <c r="B22" s="10" t="s">
        <v>63</v>
      </c>
      <c r="C22" s="10" t="s">
        <v>29</v>
      </c>
      <c r="D22" s="10" t="s">
        <v>46</v>
      </c>
      <c r="E22" s="10" t="s">
        <v>38</v>
      </c>
      <c r="F22" s="10" t="s">
        <v>56</v>
      </c>
      <c r="Z22" s="16"/>
    </row>
    <row r="23" spans="1:26" x14ac:dyDescent="0.3">
      <c r="A23" s="18" t="s">
        <v>16</v>
      </c>
      <c r="B23" s="23" t="s">
        <v>50</v>
      </c>
      <c r="C23" s="1">
        <f>VLOOKUP($A$23,PARAMETER!$H$6:$M$10,2,)</f>
        <v>3</v>
      </c>
      <c r="D23" s="1"/>
      <c r="E23" s="30">
        <f>VLOOKUP($B$15,PARAMETER!$B$5:$E$7,4,)</f>
        <v>0.4</v>
      </c>
      <c r="F23" s="26">
        <f>C23*E23</f>
        <v>1.2000000000000002</v>
      </c>
      <c r="G23" s="11" t="s">
        <v>73</v>
      </c>
      <c r="H23" s="35"/>
      <c r="W23" s="20"/>
      <c r="Z23" s="16"/>
    </row>
    <row r="24" spans="1:26" x14ac:dyDescent="0.3">
      <c r="A24" s="1"/>
      <c r="B24" s="23" t="s">
        <v>19</v>
      </c>
      <c r="C24" s="1">
        <f>VLOOKUP($A$23,PARAMETER!$H$6:$M$10,3,)</f>
        <v>3.3</v>
      </c>
      <c r="D24" s="1"/>
      <c r="E24" s="30">
        <f>VLOOKUP($B$15,PARAMETER!$B$5:$E$7,4,)</f>
        <v>0.4</v>
      </c>
      <c r="F24" s="26">
        <f>C24*E24</f>
        <v>1.32</v>
      </c>
      <c r="W24" s="20"/>
      <c r="Z24" s="16"/>
    </row>
    <row r="25" spans="1:26" x14ac:dyDescent="0.3">
      <c r="A25" s="1"/>
      <c r="B25" s="23" t="s">
        <v>67</v>
      </c>
      <c r="C25" s="1">
        <f>VLOOKUP($A$23,PARAMETER!$H$6:$M$10,4,)</f>
        <v>3.6</v>
      </c>
      <c r="D25" s="1"/>
      <c r="E25" s="30">
        <f>VLOOKUP($B$15,PARAMETER!$B$5:$E$7,4,)</f>
        <v>0.4</v>
      </c>
      <c r="F25" s="26">
        <f>C25*E25</f>
        <v>1.4400000000000002</v>
      </c>
      <c r="W25" s="20"/>
      <c r="Z25" s="16"/>
    </row>
    <row r="26" spans="1:26" x14ac:dyDescent="0.3">
      <c r="A26" s="1"/>
      <c r="B26" s="23" t="s">
        <v>21</v>
      </c>
      <c r="C26" s="1">
        <f>VLOOKUP($A$23,PARAMETER!$H$6:$M$10,5,)</f>
        <v>3.9</v>
      </c>
      <c r="D26" s="1"/>
      <c r="E26" s="30">
        <f>VLOOKUP($B$15,PARAMETER!$B$5:$E$7,4,)</f>
        <v>0.4</v>
      </c>
      <c r="F26" s="26">
        <f>C26*E26</f>
        <v>1.56</v>
      </c>
      <c r="W26" s="20"/>
      <c r="Z26" s="16"/>
    </row>
    <row r="27" spans="1:26" x14ac:dyDescent="0.3">
      <c r="A27" s="1"/>
      <c r="B27" s="23" t="s">
        <v>22</v>
      </c>
      <c r="C27" s="1">
        <f>VLOOKUP($A$23,PARAMETER!$H$6:$M$10,6,)</f>
        <v>4.5</v>
      </c>
      <c r="D27" s="1"/>
      <c r="E27" s="30">
        <f>VLOOKUP($B$15,PARAMETER!$B$5:$E$7,4,)</f>
        <v>0.4</v>
      </c>
      <c r="F27" s="26">
        <f>C27*E27</f>
        <v>1.8</v>
      </c>
      <c r="W27" s="20"/>
      <c r="Z27" s="16"/>
    </row>
    <row r="28" spans="1:26" x14ac:dyDescent="0.3">
      <c r="W28" s="20"/>
      <c r="Z28" s="16"/>
    </row>
    <row r="29" spans="1:26" x14ac:dyDescent="0.3">
      <c r="A29" s="25" t="s">
        <v>58</v>
      </c>
      <c r="W29" s="20"/>
      <c r="Z29" s="16"/>
    </row>
    <row r="30" spans="1:26" ht="28.8" x14ac:dyDescent="0.3">
      <c r="A30" s="10" t="s">
        <v>57</v>
      </c>
      <c r="B30" s="10" t="s">
        <v>55</v>
      </c>
      <c r="C30" s="10" t="s">
        <v>54</v>
      </c>
      <c r="D30" s="10" t="s">
        <v>56</v>
      </c>
      <c r="E30" s="10" t="s">
        <v>61</v>
      </c>
    </row>
    <row r="31" spans="1:26" x14ac:dyDescent="0.3">
      <c r="A31" s="23" t="s">
        <v>50</v>
      </c>
      <c r="B31" s="24">
        <f>$F$19</f>
        <v>1.62</v>
      </c>
      <c r="C31" s="14"/>
      <c r="D31" s="26">
        <f>F23</f>
        <v>1.2000000000000002</v>
      </c>
      <c r="E31" s="27">
        <f>B31+D31</f>
        <v>2.8200000000000003</v>
      </c>
    </row>
    <row r="32" spans="1:26" s="17" customFormat="1" x14ac:dyDescent="0.3">
      <c r="A32" s="23" t="s">
        <v>19</v>
      </c>
      <c r="B32" s="24">
        <f>$F$19</f>
        <v>1.62</v>
      </c>
      <c r="C32" s="14"/>
      <c r="D32" s="26">
        <f>F24</f>
        <v>1.32</v>
      </c>
      <c r="E32" s="27">
        <f>B32+D32</f>
        <v>2.9400000000000004</v>
      </c>
      <c r="I32"/>
      <c r="J32"/>
      <c r="K32"/>
      <c r="L32"/>
      <c r="M32"/>
      <c r="N32"/>
      <c r="O32"/>
      <c r="P32"/>
      <c r="Q32"/>
      <c r="R32"/>
    </row>
    <row r="33" spans="1:10" x14ac:dyDescent="0.3">
      <c r="A33" s="23" t="s">
        <v>67</v>
      </c>
      <c r="B33" s="24">
        <f>$F$19</f>
        <v>1.62</v>
      </c>
      <c r="C33" s="14"/>
      <c r="D33" s="26">
        <f>F25</f>
        <v>1.4400000000000002</v>
      </c>
      <c r="E33" s="27">
        <f>B33+D33</f>
        <v>3.0600000000000005</v>
      </c>
    </row>
    <row r="34" spans="1:10" x14ac:dyDescent="0.3">
      <c r="A34" s="23" t="s">
        <v>21</v>
      </c>
      <c r="B34" s="24">
        <f>$F$19</f>
        <v>1.62</v>
      </c>
      <c r="C34" s="14"/>
      <c r="D34" s="26">
        <f>F26</f>
        <v>1.56</v>
      </c>
      <c r="E34" s="27">
        <f>B34+D34</f>
        <v>3.18</v>
      </c>
    </row>
    <row r="35" spans="1:10" x14ac:dyDescent="0.3">
      <c r="A35" s="23" t="s">
        <v>22</v>
      </c>
      <c r="B35" s="24">
        <f>$F$19</f>
        <v>1.62</v>
      </c>
      <c r="C35" s="14"/>
      <c r="D35" s="26">
        <f>F27</f>
        <v>1.8</v>
      </c>
      <c r="E35" s="27">
        <f>B35+D35</f>
        <v>3.42</v>
      </c>
    </row>
    <row r="36" spans="1:10" x14ac:dyDescent="0.3">
      <c r="A36" s="1"/>
      <c r="B36" s="15"/>
      <c r="C36" s="15"/>
      <c r="D36" s="15"/>
      <c r="E36" s="15"/>
    </row>
    <row r="38" spans="1:10" x14ac:dyDescent="0.3">
      <c r="A38" s="25" t="s">
        <v>64</v>
      </c>
    </row>
    <row r="39" spans="1:10" ht="37.799999999999997" customHeight="1" x14ac:dyDescent="0.3">
      <c r="A39" s="10" t="s">
        <v>57</v>
      </c>
      <c r="B39" s="10" t="s">
        <v>61</v>
      </c>
      <c r="C39" s="10" t="s">
        <v>46</v>
      </c>
      <c r="D39" s="10" t="s">
        <v>47</v>
      </c>
      <c r="E39" s="10" t="s">
        <v>62</v>
      </c>
      <c r="F39" s="10" t="s">
        <v>46</v>
      </c>
      <c r="G39" s="10" t="s">
        <v>45</v>
      </c>
      <c r="H39" s="10" t="s">
        <v>66</v>
      </c>
    </row>
    <row r="40" spans="1:10" x14ac:dyDescent="0.3">
      <c r="A40" s="23" t="s">
        <v>50</v>
      </c>
      <c r="B40" s="27">
        <f>E31</f>
        <v>2.8200000000000003</v>
      </c>
      <c r="C40" s="14"/>
      <c r="D40" s="14">
        <f>VLOOKUP($B$18,PARAMETER!$H$14:$I$15,2,)</f>
        <v>700</v>
      </c>
      <c r="E40" s="14">
        <f>D40*B40</f>
        <v>1974.0000000000002</v>
      </c>
      <c r="F40" s="14"/>
      <c r="G40" s="9">
        <f>B6</f>
        <v>500</v>
      </c>
      <c r="H40" s="9">
        <f>E40*G40</f>
        <v>987000.00000000012</v>
      </c>
      <c r="J40" s="20"/>
    </row>
    <row r="41" spans="1:10" x14ac:dyDescent="0.3">
      <c r="A41" s="23" t="s">
        <v>19</v>
      </c>
      <c r="B41" s="27">
        <f>E32</f>
        <v>2.9400000000000004</v>
      </c>
      <c r="C41" s="14"/>
      <c r="D41" s="14">
        <f>VLOOKUP($B$18,PARAMETER!$H$14:$I$15,2,)</f>
        <v>700</v>
      </c>
      <c r="E41" s="14">
        <f>D41*B41</f>
        <v>2058.0000000000005</v>
      </c>
      <c r="F41" s="14"/>
      <c r="G41" s="9">
        <f>B7</f>
        <v>1</v>
      </c>
      <c r="H41" s="9">
        <f>E41*G41</f>
        <v>2058.0000000000005</v>
      </c>
    </row>
    <row r="42" spans="1:10" x14ac:dyDescent="0.3">
      <c r="A42" s="23" t="s">
        <v>67</v>
      </c>
      <c r="B42" s="27">
        <f>E33</f>
        <v>3.0600000000000005</v>
      </c>
      <c r="C42" s="14"/>
      <c r="D42" s="14">
        <f>VLOOKUP($B$18,PARAMETER!$H$14:$I$15,2,)</f>
        <v>700</v>
      </c>
      <c r="E42" s="14">
        <f>D42*B42</f>
        <v>2142.0000000000005</v>
      </c>
      <c r="F42" s="14"/>
      <c r="G42" s="9">
        <f>B8</f>
        <v>0</v>
      </c>
      <c r="H42" s="9">
        <f>E42*G42</f>
        <v>0</v>
      </c>
    </row>
    <row r="43" spans="1:10" x14ac:dyDescent="0.3">
      <c r="A43" s="23" t="s">
        <v>21</v>
      </c>
      <c r="B43" s="27">
        <f>E34</f>
        <v>3.18</v>
      </c>
      <c r="C43" s="14"/>
      <c r="D43" s="14">
        <f>VLOOKUP($B$18,PARAMETER!$H$14:$I$15,2,)</f>
        <v>700</v>
      </c>
      <c r="E43" s="14">
        <f>D43*B43</f>
        <v>2226</v>
      </c>
      <c r="F43" s="14"/>
      <c r="G43" s="9">
        <f>B9</f>
        <v>0</v>
      </c>
      <c r="H43" s="9">
        <f>E43*G43</f>
        <v>0</v>
      </c>
    </row>
    <row r="44" spans="1:10" x14ac:dyDescent="0.3">
      <c r="A44" s="23" t="s">
        <v>22</v>
      </c>
      <c r="B44" s="27">
        <f>E35</f>
        <v>3.42</v>
      </c>
      <c r="C44" s="14"/>
      <c r="D44" s="14">
        <f>VLOOKUP($B$18,PARAMETER!$H$14:$I$15,2,)</f>
        <v>700</v>
      </c>
      <c r="E44" s="14">
        <f>D44*B44</f>
        <v>2394</v>
      </c>
      <c r="F44" s="14"/>
      <c r="G44" s="9">
        <f>B10</f>
        <v>0</v>
      </c>
      <c r="H44" s="9">
        <f>E44*G44</f>
        <v>0</v>
      </c>
    </row>
    <row r="45" spans="1:10" x14ac:dyDescent="0.3">
      <c r="A45" s="1"/>
      <c r="B45" s="15"/>
      <c r="C45" s="15"/>
      <c r="D45" s="15"/>
      <c r="E45" s="15"/>
      <c r="F45" s="15"/>
      <c r="G45" s="13"/>
      <c r="H45" s="31">
        <f>SUM(H40:H44)</f>
        <v>989058.00000000012</v>
      </c>
    </row>
    <row r="47" spans="1:10" x14ac:dyDescent="0.3">
      <c r="A47" s="25" t="s">
        <v>65</v>
      </c>
    </row>
    <row r="48" spans="1:10" ht="28.8" x14ac:dyDescent="0.3">
      <c r="A48" s="8" t="s">
        <v>66</v>
      </c>
      <c r="B48" s="8" t="s">
        <v>46</v>
      </c>
      <c r="C48" s="10" t="s">
        <v>48</v>
      </c>
      <c r="D48" s="10" t="s">
        <v>49</v>
      </c>
    </row>
    <row r="49" spans="1:4" ht="27.6" customHeight="1" x14ac:dyDescent="0.3">
      <c r="A49" s="37">
        <f>H45</f>
        <v>989058.00000000012</v>
      </c>
      <c r="B49" s="28"/>
      <c r="C49" s="38">
        <v>0.2</v>
      </c>
      <c r="D49" s="39">
        <f>A49*C49</f>
        <v>197811.60000000003</v>
      </c>
    </row>
  </sheetData>
  <sheetProtection sheet="1" objects="1" scenarios="1"/>
  <mergeCells count="2">
    <mergeCell ref="A1:I1"/>
    <mergeCell ref="A2:I2"/>
  </mergeCells>
  <pageMargins left="0.7" right="0.7" top="0.75" bottom="0.75" header="0.3" footer="0.3"/>
  <pageSetup paperSize="9" orientation="portrait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7978E24-8CB6-4B91-9389-D63CE52ACA1D}">
          <x14:formula1>
            <xm:f>PARAMETER!$H$6:$H$10</xm:f>
          </x14:formula1>
          <xm:sqref>A23</xm:sqref>
        </x14:dataValidation>
        <x14:dataValidation type="list" allowBlank="1" showInputMessage="1" showErrorMessage="1" xr:uid="{58C4BB6E-FC8F-406D-9B56-BD8247E4896B}">
          <x14:formula1>
            <xm:f>PARAMETER!$B$24:$B$25</xm:f>
          </x14:formula1>
          <xm:sqref>B18</xm:sqref>
        </x14:dataValidation>
        <x14:dataValidation type="list" allowBlank="1" showInputMessage="1" showErrorMessage="1" xr:uid="{A1E65FE8-68AB-40B5-BD0E-25F233E42869}">
          <x14:formula1>
            <xm:f>PARAMETER!$B$18:$B$20</xm:f>
          </x14:formula1>
          <xm:sqref>B17</xm:sqref>
        </x14:dataValidation>
        <x14:dataValidation type="list" allowBlank="1" showInputMessage="1" showErrorMessage="1" xr:uid="{AD665263-99EE-4082-B033-7A17F09FC216}">
          <x14:formula1>
            <xm:f>PARAMETER!$B$11:$B$14</xm:f>
          </x14:formula1>
          <xm:sqref>B16</xm:sqref>
        </x14:dataValidation>
        <x14:dataValidation type="list" allowBlank="1" showInputMessage="1" showErrorMessage="1" xr:uid="{BFF47F83-95B6-4A49-809E-80F57E1709D6}">
          <x14:formula1>
            <xm:f>PARAMETER!$B$5:$B$7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183B5-C4DE-4EEE-BA53-E794204C0E2B}">
  <sheetPr>
    <tabColor theme="9"/>
  </sheetPr>
  <dimension ref="A1:Z39"/>
  <sheetViews>
    <sheetView tabSelected="1" zoomScale="85" zoomScaleNormal="85" workbookViewId="0">
      <selection activeCell="L16" sqref="L16"/>
    </sheetView>
  </sheetViews>
  <sheetFormatPr defaultRowHeight="14.4" x14ac:dyDescent="0.3"/>
  <cols>
    <col min="1" max="1" width="26.109375" customWidth="1"/>
    <col min="2" max="2" width="27.77734375" customWidth="1"/>
    <col min="3" max="3" width="8.77734375" customWidth="1"/>
    <col min="4" max="4" width="15.21875" customWidth="1"/>
    <col min="5" max="5" width="11.109375" customWidth="1"/>
    <col min="6" max="6" width="6.77734375" customWidth="1"/>
    <col min="7" max="7" width="9.88671875" bestFit="1" customWidth="1"/>
    <col min="8" max="8" width="15.44140625" bestFit="1" customWidth="1"/>
    <col min="9" max="9" width="9.33203125" customWidth="1"/>
    <col min="10" max="10" width="22.77734375" bestFit="1" customWidth="1"/>
    <col min="11" max="11" width="5.109375" customWidth="1"/>
    <col min="12" max="12" width="10.6640625" customWidth="1"/>
    <col min="13" max="13" width="21.88671875" customWidth="1"/>
    <col min="14" max="14" width="14.21875" bestFit="1" customWidth="1"/>
    <col min="15" max="15" width="10.44140625" customWidth="1"/>
    <col min="16" max="16" width="7.88671875" customWidth="1"/>
    <col min="17" max="17" width="10.6640625" customWidth="1"/>
    <col min="18" max="18" width="15.44140625" customWidth="1"/>
    <col min="19" max="19" width="5.77734375" customWidth="1"/>
    <col min="20" max="20" width="7.77734375" customWidth="1"/>
    <col min="21" max="21" width="15" bestFit="1" customWidth="1"/>
    <col min="22" max="22" width="8.88671875" bestFit="1" customWidth="1"/>
    <col min="23" max="23" width="12.44140625" bestFit="1" customWidth="1"/>
    <col min="24" max="24" width="11.44140625" bestFit="1" customWidth="1"/>
    <col min="25" max="25" width="11.33203125" bestFit="1" customWidth="1"/>
    <col min="26" max="26" width="15" bestFit="1" customWidth="1"/>
  </cols>
  <sheetData>
    <row r="1" spans="1:26" x14ac:dyDescent="0.3">
      <c r="A1" s="51" t="s">
        <v>30</v>
      </c>
      <c r="B1" s="51"/>
      <c r="C1" s="51"/>
      <c r="D1" s="51"/>
      <c r="E1" s="51"/>
      <c r="F1" s="51"/>
      <c r="G1" s="51"/>
      <c r="H1" s="51"/>
      <c r="I1" s="51"/>
    </row>
    <row r="2" spans="1:26" x14ac:dyDescent="0.3">
      <c r="A2" s="42"/>
      <c r="B2" s="42"/>
      <c r="C2" s="42"/>
      <c r="D2" s="42"/>
      <c r="E2" s="42"/>
      <c r="F2" s="42"/>
      <c r="G2" s="42"/>
      <c r="H2" s="42"/>
    </row>
    <row r="4" spans="1:26" x14ac:dyDescent="0.3">
      <c r="A4" s="5" t="s">
        <v>51</v>
      </c>
      <c r="B4" s="32">
        <v>50000</v>
      </c>
      <c r="C4" s="54" t="s">
        <v>68</v>
      </c>
      <c r="D4" s="53"/>
      <c r="E4" s="53"/>
      <c r="K4" s="5" t="s">
        <v>76</v>
      </c>
    </row>
    <row r="5" spans="1:26" x14ac:dyDescent="0.3">
      <c r="A5" s="23" t="s">
        <v>50</v>
      </c>
      <c r="B5" s="33">
        <f>IF($B$4&lt;=500,$B$4,500)</f>
        <v>500</v>
      </c>
      <c r="J5" s="22" t="s">
        <v>82</v>
      </c>
      <c r="K5" t="s">
        <v>81</v>
      </c>
    </row>
    <row r="6" spans="1:26" x14ac:dyDescent="0.3">
      <c r="A6" s="23" t="s">
        <v>19</v>
      </c>
      <c r="B6" s="34">
        <f>IF(AND($B$4&gt;500,$B$4&lt;=2000),$B$4-500,IF($B$4&gt;1500,1500,0))</f>
        <v>1500</v>
      </c>
      <c r="J6" s="22" t="s">
        <v>83</v>
      </c>
      <c r="K6" t="s">
        <v>85</v>
      </c>
    </row>
    <row r="7" spans="1:26" x14ac:dyDescent="0.3">
      <c r="A7" s="23" t="s">
        <v>67</v>
      </c>
      <c r="B7" s="34">
        <f>IF(AND($B$4&gt;2000,$B$4&lt;=4000),$B$4-2000,IF($B$4&gt;4000,3000,0))</f>
        <v>3000</v>
      </c>
      <c r="J7" s="22" t="s">
        <v>84</v>
      </c>
      <c r="K7" t="s">
        <v>80</v>
      </c>
    </row>
    <row r="8" spans="1:26" x14ac:dyDescent="0.3">
      <c r="A8" s="23" t="s">
        <v>21</v>
      </c>
      <c r="B8" s="34">
        <f>IF(AND($B$4&gt;4000,$B$4&lt;=10000),$B$4-5000,IF($B$4&gt;10000,5000,0))</f>
        <v>5000</v>
      </c>
      <c r="K8" s="32"/>
      <c r="L8" t="s">
        <v>77</v>
      </c>
    </row>
    <row r="9" spans="1:26" x14ac:dyDescent="0.3">
      <c r="A9" s="23" t="s">
        <v>22</v>
      </c>
      <c r="B9" s="34">
        <f>IF($B$4&gt;10000,$B$4-10000,0)</f>
        <v>40000</v>
      </c>
      <c r="K9" s="35"/>
      <c r="L9" t="s">
        <v>78</v>
      </c>
    </row>
    <row r="11" spans="1:26" x14ac:dyDescent="0.3">
      <c r="A11" s="5" t="s">
        <v>60</v>
      </c>
      <c r="K11" s="5" t="s">
        <v>79</v>
      </c>
    </row>
    <row r="12" spans="1:26" s="5" customFormat="1" x14ac:dyDescent="0.3">
      <c r="A12" s="10" t="s">
        <v>31</v>
      </c>
      <c r="B12" s="10" t="s">
        <v>33</v>
      </c>
      <c r="C12" s="10" t="s">
        <v>29</v>
      </c>
      <c r="D12" s="8" t="s">
        <v>46</v>
      </c>
      <c r="E12" s="10" t="s">
        <v>38</v>
      </c>
      <c r="F12" s="10" t="s">
        <v>55</v>
      </c>
      <c r="G12"/>
      <c r="J12"/>
      <c r="L12"/>
      <c r="W12"/>
      <c r="X12"/>
    </row>
    <row r="13" spans="1:26" x14ac:dyDescent="0.3">
      <c r="A13" s="1" t="s">
        <v>32</v>
      </c>
      <c r="B13" s="1"/>
      <c r="C13" s="1"/>
      <c r="D13" s="1"/>
      <c r="E13" s="1"/>
      <c r="F13" s="1"/>
    </row>
    <row r="14" spans="1:26" x14ac:dyDescent="0.3">
      <c r="A14" s="1" t="s">
        <v>34</v>
      </c>
      <c r="B14" s="18" t="s">
        <v>12</v>
      </c>
      <c r="C14" s="1">
        <f>VLOOKUP(B14,PARAMETER!$B$5:$C$7,2,)</f>
        <v>2.6</v>
      </c>
      <c r="D14" s="1"/>
      <c r="E14" s="1"/>
      <c r="F14" s="1"/>
      <c r="G14" s="55" t="s">
        <v>69</v>
      </c>
      <c r="Y14" s="16"/>
      <c r="Z14" s="16"/>
    </row>
    <row r="15" spans="1:26" x14ac:dyDescent="0.3">
      <c r="A15" s="1" t="s">
        <v>35</v>
      </c>
      <c r="B15" s="18" t="s">
        <v>1</v>
      </c>
      <c r="C15" s="1">
        <f>VLOOKUP(B15,PARAMETER!$B$11:$C$14,2,)</f>
        <v>0.2</v>
      </c>
      <c r="D15" s="1"/>
      <c r="E15" s="1"/>
      <c r="F15" s="1"/>
      <c r="G15" s="55" t="s">
        <v>70</v>
      </c>
      <c r="Y15" s="16"/>
      <c r="Z15" s="16"/>
    </row>
    <row r="16" spans="1:26" x14ac:dyDescent="0.3">
      <c r="A16" s="1" t="s">
        <v>36</v>
      </c>
      <c r="B16" s="18" t="s">
        <v>2</v>
      </c>
      <c r="C16" s="1">
        <f>VLOOKUP(B16,PARAMETER!$B$18:$C$20,2,)</f>
        <v>0.6</v>
      </c>
      <c r="D16" s="1"/>
      <c r="E16" s="1"/>
      <c r="F16" s="1"/>
      <c r="G16" s="55" t="s">
        <v>71</v>
      </c>
      <c r="Y16" s="16"/>
      <c r="Z16" s="16"/>
    </row>
    <row r="17" spans="1:26" x14ac:dyDescent="0.3">
      <c r="A17" s="1" t="s">
        <v>37</v>
      </c>
      <c r="B17" s="19" t="s">
        <v>7</v>
      </c>
      <c r="C17" s="1">
        <f>VLOOKUP(B17,PARAMETER!$B$24:$C$25,2,)</f>
        <v>0.8</v>
      </c>
      <c r="D17" s="1"/>
      <c r="E17" s="1"/>
      <c r="F17" s="1"/>
      <c r="G17" s="55" t="s">
        <v>72</v>
      </c>
      <c r="Y17" s="16"/>
      <c r="Z17" s="16"/>
    </row>
    <row r="18" spans="1:26" x14ac:dyDescent="0.3">
      <c r="A18" s="1"/>
      <c r="B18" s="1"/>
      <c r="C18" s="2">
        <f>SUM(C14:C17)</f>
        <v>4.2</v>
      </c>
      <c r="D18" s="28" t="s">
        <v>46</v>
      </c>
      <c r="E18" s="29">
        <f>VLOOKUP(B14,PARAMETER!B5:D7,3,)</f>
        <v>0.4</v>
      </c>
      <c r="F18" s="21">
        <f>C18*E18</f>
        <v>1.6800000000000002</v>
      </c>
      <c r="G18" s="22"/>
      <c r="Y18" s="16"/>
      <c r="Z18" s="16"/>
    </row>
    <row r="19" spans="1:26" x14ac:dyDescent="0.3">
      <c r="Z19" s="16"/>
    </row>
    <row r="20" spans="1:26" x14ac:dyDescent="0.3">
      <c r="A20" s="5" t="s">
        <v>59</v>
      </c>
      <c r="Z20" s="16"/>
    </row>
    <row r="21" spans="1:26" ht="28.8" x14ac:dyDescent="0.3">
      <c r="A21" s="10" t="s">
        <v>44</v>
      </c>
      <c r="B21" s="10" t="s">
        <v>63</v>
      </c>
      <c r="C21" s="10" t="s">
        <v>29</v>
      </c>
      <c r="D21" s="10" t="s">
        <v>46</v>
      </c>
      <c r="E21" s="10" t="s">
        <v>38</v>
      </c>
      <c r="F21" s="10" t="s">
        <v>56</v>
      </c>
      <c r="G21" s="10" t="s">
        <v>55</v>
      </c>
      <c r="H21" s="10" t="s">
        <v>61</v>
      </c>
      <c r="Z21" s="16"/>
    </row>
    <row r="22" spans="1:26" x14ac:dyDescent="0.3">
      <c r="A22" s="18" t="s">
        <v>15</v>
      </c>
      <c r="B22" s="23" t="s">
        <v>50</v>
      </c>
      <c r="C22" s="1">
        <f>VLOOKUP($A$22,PARAMETER!$H$6:$M$10,2,)</f>
        <v>2</v>
      </c>
      <c r="D22" s="1"/>
      <c r="E22" s="30">
        <f>VLOOKUP($B$14,PARAMETER!$B$5:$E$7,4,)</f>
        <v>0.6</v>
      </c>
      <c r="F22" s="26">
        <f>C22*E22</f>
        <v>1.2</v>
      </c>
      <c r="G22" s="24">
        <f>$F$18</f>
        <v>1.6800000000000002</v>
      </c>
      <c r="H22" s="27">
        <f>G22+F22</f>
        <v>2.88</v>
      </c>
      <c r="W22" s="20"/>
      <c r="Z22" s="16"/>
    </row>
    <row r="23" spans="1:26" x14ac:dyDescent="0.3">
      <c r="A23" s="1"/>
      <c r="B23" s="23" t="s">
        <v>19</v>
      </c>
      <c r="C23" s="1">
        <f>VLOOKUP($A$22,PARAMETER!$H$6:$M$10,3,)</f>
        <v>2.2000000000000002</v>
      </c>
      <c r="D23" s="1"/>
      <c r="E23" s="30">
        <f>VLOOKUP($B$14,PARAMETER!$B$5:$E$7,4,)</f>
        <v>0.6</v>
      </c>
      <c r="F23" s="26">
        <f>C23*E23</f>
        <v>1.32</v>
      </c>
      <c r="G23" s="24">
        <f>$F$18</f>
        <v>1.6800000000000002</v>
      </c>
      <c r="H23" s="27">
        <f>G23+F23</f>
        <v>3</v>
      </c>
      <c r="W23" s="20"/>
      <c r="Z23" s="16"/>
    </row>
    <row r="24" spans="1:26" x14ac:dyDescent="0.3">
      <c r="A24" s="1"/>
      <c r="B24" s="23" t="s">
        <v>67</v>
      </c>
      <c r="C24" s="1">
        <f>VLOOKUP($A$22,PARAMETER!$H$6:$M$10,4,)</f>
        <v>2.4</v>
      </c>
      <c r="D24" s="1"/>
      <c r="E24" s="30">
        <f>VLOOKUP($B$14,PARAMETER!$B$5:$E$7,4,)</f>
        <v>0.6</v>
      </c>
      <c r="F24" s="26">
        <f>C24*E24</f>
        <v>1.44</v>
      </c>
      <c r="G24" s="24">
        <f>$F$18</f>
        <v>1.6800000000000002</v>
      </c>
      <c r="H24" s="27">
        <f>G24+F24</f>
        <v>3.12</v>
      </c>
      <c r="W24" s="20"/>
      <c r="Z24" s="16"/>
    </row>
    <row r="25" spans="1:26" x14ac:dyDescent="0.3">
      <c r="A25" s="1"/>
      <c r="B25" s="23" t="s">
        <v>21</v>
      </c>
      <c r="C25" s="1">
        <f>VLOOKUP($A$22,PARAMETER!$H$6:$M$10,5,)</f>
        <v>2.6</v>
      </c>
      <c r="D25" s="1"/>
      <c r="E25" s="30">
        <f>VLOOKUP($B$14,PARAMETER!$B$5:$E$7,4,)</f>
        <v>0.6</v>
      </c>
      <c r="F25" s="26">
        <f>C25*E25</f>
        <v>1.56</v>
      </c>
      <c r="G25" s="24">
        <f>$F$18</f>
        <v>1.6800000000000002</v>
      </c>
      <c r="H25" s="27">
        <f>G25+F25</f>
        <v>3.24</v>
      </c>
      <c r="W25" s="20"/>
      <c r="Z25" s="16"/>
    </row>
    <row r="26" spans="1:26" x14ac:dyDescent="0.3">
      <c r="A26" s="1"/>
      <c r="B26" s="23" t="s">
        <v>22</v>
      </c>
      <c r="C26" s="1">
        <f>VLOOKUP($A$22,PARAMETER!$H$6:$M$10,6,)</f>
        <v>2.8</v>
      </c>
      <c r="D26" s="1"/>
      <c r="E26" s="30">
        <f>VLOOKUP($B$14,PARAMETER!$B$5:$E$7,4,)</f>
        <v>0.6</v>
      </c>
      <c r="F26" s="26">
        <f>C26*E26</f>
        <v>1.68</v>
      </c>
      <c r="G26" s="24">
        <f>$F$18</f>
        <v>1.6800000000000002</v>
      </c>
      <c r="H26" s="27">
        <f>G26+F26</f>
        <v>3.3600000000000003</v>
      </c>
      <c r="W26" s="20"/>
      <c r="Z26" s="16"/>
    </row>
    <row r="27" spans="1:26" x14ac:dyDescent="0.3">
      <c r="W27" s="20"/>
      <c r="Z27" s="16"/>
    </row>
    <row r="28" spans="1:26" x14ac:dyDescent="0.3">
      <c r="A28" s="25" t="s">
        <v>64</v>
      </c>
      <c r="J28" s="25" t="s">
        <v>65</v>
      </c>
    </row>
    <row r="29" spans="1:26" ht="37.799999999999997" customHeight="1" x14ac:dyDescent="0.3">
      <c r="A29" s="10" t="s">
        <v>57</v>
      </c>
      <c r="B29" s="10" t="s">
        <v>61</v>
      </c>
      <c r="C29" s="10" t="s">
        <v>46</v>
      </c>
      <c r="D29" s="10" t="s">
        <v>47</v>
      </c>
      <c r="E29" s="10" t="s">
        <v>62</v>
      </c>
      <c r="F29" s="10" t="s">
        <v>46</v>
      </c>
      <c r="G29" s="10" t="s">
        <v>45</v>
      </c>
      <c r="H29" s="10" t="s">
        <v>66</v>
      </c>
      <c r="J29" s="8" t="s">
        <v>66</v>
      </c>
      <c r="K29" s="8" t="s">
        <v>46</v>
      </c>
      <c r="L29" s="10" t="s">
        <v>48</v>
      </c>
      <c r="M29" s="10" t="s">
        <v>49</v>
      </c>
    </row>
    <row r="30" spans="1:26" x14ac:dyDescent="0.3">
      <c r="A30" s="23" t="s">
        <v>50</v>
      </c>
      <c r="B30" s="27">
        <f>H22</f>
        <v>2.88</v>
      </c>
      <c r="C30" s="14"/>
      <c r="D30" s="14">
        <f>VLOOKUP($B$17,PARAMETER!$H$14:$I$15,2,)</f>
        <v>700</v>
      </c>
      <c r="E30" s="14">
        <f>D30*B30</f>
        <v>2016</v>
      </c>
      <c r="F30" s="14"/>
      <c r="G30" s="9">
        <f>B5</f>
        <v>500</v>
      </c>
      <c r="H30" s="40">
        <f>E30*G30</f>
        <v>1008000</v>
      </c>
      <c r="J30" s="52">
        <f>H35</f>
        <v>116130000</v>
      </c>
      <c r="K30" s="47"/>
      <c r="L30" s="46">
        <v>0.2</v>
      </c>
      <c r="M30" s="48">
        <f>J30*L30</f>
        <v>23226000</v>
      </c>
      <c r="N30" s="49" t="s">
        <v>75</v>
      </c>
      <c r="O30" s="50"/>
      <c r="P30" s="50"/>
    </row>
    <row r="31" spans="1:26" x14ac:dyDescent="0.3">
      <c r="A31" s="23" t="s">
        <v>19</v>
      </c>
      <c r="B31" s="27">
        <f>H23</f>
        <v>3</v>
      </c>
      <c r="C31" s="14"/>
      <c r="D31" s="14">
        <f>VLOOKUP($B$17,PARAMETER!$H$14:$I$15,2,)</f>
        <v>700</v>
      </c>
      <c r="E31" s="14">
        <f>D31*B31</f>
        <v>2100</v>
      </c>
      <c r="F31" s="14"/>
      <c r="G31" s="9">
        <f>B6</f>
        <v>1500</v>
      </c>
      <c r="H31" s="40">
        <f>E31*G31</f>
        <v>3150000</v>
      </c>
      <c r="J31" s="52"/>
      <c r="K31" s="47"/>
      <c r="L31" s="46"/>
      <c r="M31" s="48"/>
      <c r="N31" s="49"/>
      <c r="O31" s="50"/>
      <c r="P31" s="50"/>
    </row>
    <row r="32" spans="1:26" x14ac:dyDescent="0.3">
      <c r="A32" s="23" t="s">
        <v>67</v>
      </c>
      <c r="B32" s="27">
        <f>H24</f>
        <v>3.12</v>
      </c>
      <c r="C32" s="14"/>
      <c r="D32" s="14">
        <f>VLOOKUP($B$17,PARAMETER!$H$14:$I$15,2,)</f>
        <v>700</v>
      </c>
      <c r="E32" s="14">
        <f>D32*B32</f>
        <v>2184</v>
      </c>
      <c r="F32" s="14"/>
      <c r="G32" s="9">
        <f>B7</f>
        <v>3000</v>
      </c>
      <c r="H32" s="40">
        <f>E32*G32</f>
        <v>6552000</v>
      </c>
    </row>
    <row r="33" spans="1:8" x14ac:dyDescent="0.3">
      <c r="A33" s="23" t="s">
        <v>21</v>
      </c>
      <c r="B33" s="27">
        <f>H25</f>
        <v>3.24</v>
      </c>
      <c r="C33" s="14"/>
      <c r="D33" s="14">
        <f>VLOOKUP($B$17,PARAMETER!$H$14:$I$15,2,)</f>
        <v>700</v>
      </c>
      <c r="E33" s="14">
        <f>D33*B33</f>
        <v>2268</v>
      </c>
      <c r="F33" s="14"/>
      <c r="G33" s="9">
        <f>B8</f>
        <v>5000</v>
      </c>
      <c r="H33" s="40">
        <f>E33*G33</f>
        <v>11340000</v>
      </c>
    </row>
    <row r="34" spans="1:8" x14ac:dyDescent="0.3">
      <c r="A34" s="23" t="s">
        <v>22</v>
      </c>
      <c r="B34" s="27">
        <f>H26</f>
        <v>3.3600000000000003</v>
      </c>
      <c r="C34" s="14"/>
      <c r="D34" s="14">
        <f>VLOOKUP($B$17,PARAMETER!$H$14:$I$15,2,)</f>
        <v>700</v>
      </c>
      <c r="E34" s="14">
        <f>D34*B34</f>
        <v>2352</v>
      </c>
      <c r="F34" s="14"/>
      <c r="G34" s="9">
        <f>B9</f>
        <v>40000</v>
      </c>
      <c r="H34" s="40">
        <f>E34*G34</f>
        <v>94080000</v>
      </c>
    </row>
    <row r="35" spans="1:8" x14ac:dyDescent="0.3">
      <c r="A35" s="1"/>
      <c r="B35" s="15"/>
      <c r="C35" s="15"/>
      <c r="D35" s="15"/>
      <c r="E35" s="15"/>
      <c r="F35" s="15"/>
      <c r="G35" s="13"/>
      <c r="H35" s="41">
        <f>SUM(H30:H34)</f>
        <v>116130000</v>
      </c>
    </row>
    <row r="39" spans="1:8" ht="27.6" customHeight="1" x14ac:dyDescent="0.3"/>
  </sheetData>
  <protectedRanges>
    <protectedRange sqref="L30" name="Range4"/>
    <protectedRange sqref="B4 K8" name="Range1"/>
    <protectedRange sqref="B14:B17" name="Range2"/>
    <protectedRange sqref="A22" name="Range3"/>
  </protectedRanges>
  <mergeCells count="6">
    <mergeCell ref="L30:L31"/>
    <mergeCell ref="K30:K31"/>
    <mergeCell ref="M30:M31"/>
    <mergeCell ref="N30:P31"/>
    <mergeCell ref="A1:I1"/>
    <mergeCell ref="J30:J31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5AE5F5B-1D77-4815-8F9B-DA492936DD73}">
          <x14:formula1>
            <xm:f>PARAMETER!$B$5:$B$7</xm:f>
          </x14:formula1>
          <xm:sqref>B14</xm:sqref>
        </x14:dataValidation>
        <x14:dataValidation type="list" allowBlank="1" showInputMessage="1" showErrorMessage="1" xr:uid="{07FE2E2F-1770-4DFD-9B35-C155CD911E25}">
          <x14:formula1>
            <xm:f>PARAMETER!$B$11:$B$14</xm:f>
          </x14:formula1>
          <xm:sqref>B15</xm:sqref>
        </x14:dataValidation>
        <x14:dataValidation type="list" allowBlank="1" showInputMessage="1" showErrorMessage="1" xr:uid="{4AEA7EEC-07FF-4EAE-B6B3-70DC5A964CCF}">
          <x14:formula1>
            <xm:f>PARAMETER!$B$18:$B$20</xm:f>
          </x14:formula1>
          <xm:sqref>B16</xm:sqref>
        </x14:dataValidation>
        <x14:dataValidation type="list" allowBlank="1" showInputMessage="1" showErrorMessage="1" xr:uid="{87EAD304-167F-40D6-BEA2-EBAF33FBBC7A}">
          <x14:formula1>
            <xm:f>PARAMETER!$B$24:$B$25</xm:f>
          </x14:formula1>
          <xm:sqref>B17</xm:sqref>
        </x14:dataValidation>
        <x14:dataValidation type="list" allowBlank="1" showInputMessage="1" showErrorMessage="1" xr:uid="{78A24D0A-B0B1-490C-96CE-86F78E2C81B3}">
          <x14:formula1>
            <xm:f>PARAMETER!$H$6:$H$10</xm:f>
          </x14:formula1>
          <xm:sqref>A22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</vt:lpstr>
      <vt:lpstr>PERHITUNGAN</vt:lpstr>
      <vt:lpstr>Gabung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Salman</dc:creator>
  <cp:lastModifiedBy>Muhammad Salman</cp:lastModifiedBy>
  <dcterms:created xsi:type="dcterms:W3CDTF">2022-04-04T07:24:09Z</dcterms:created>
  <dcterms:modified xsi:type="dcterms:W3CDTF">2022-09-22T15:21:52Z</dcterms:modified>
</cp:coreProperties>
</file>